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730"/>
  </bookViews>
  <sheets>
    <sheet name="СВОД" sheetId="4" r:id="rId1"/>
    <sheet name="Смета_1 первонач." sheetId="1" state="hidden" r:id="rId2"/>
    <sheet name="Смета_1 " sheetId="5" r:id="rId3"/>
    <sheet name="Смета_2" sheetId="2" r:id="rId4"/>
  </sheets>
  <definedNames>
    <definedName name="_xlnm.Print_Area" localSheetId="0">СВОД!$A$1:$H$18</definedName>
    <definedName name="_xlnm.Print_Area" localSheetId="1">'Смета_1 первонач.'!$A$1:$E$64</definedName>
    <definedName name="_xlnm.Print_Area" localSheetId="3">Смета_2!$A$1:$E$20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4" i="2" l="1"/>
  <c r="E20" i="5"/>
  <c r="E10" i="5"/>
  <c r="E8" i="2"/>
  <c r="E12" i="2" l="1"/>
  <c r="E30" i="5"/>
  <c r="E11" i="4" s="1"/>
  <c r="E13" i="2" l="1"/>
  <c r="E15" i="2" s="1"/>
  <c r="E55" i="1" l="1"/>
  <c r="E49" i="1"/>
  <c r="E43" i="1"/>
  <c r="E37" i="1"/>
  <c r="E28" i="1"/>
  <c r="E8" i="1"/>
  <c r="H11" i="4" l="1"/>
  <c r="E31" i="5"/>
  <c r="E32" i="5" s="1"/>
  <c r="E62" i="1" l="1"/>
  <c r="E63" i="1" l="1"/>
  <c r="E64" i="1" s="1"/>
  <c r="G55" i="1" l="1"/>
  <c r="G49" i="1"/>
  <c r="F12" i="4" l="1"/>
  <c r="G43" i="1"/>
  <c r="G37" i="1"/>
  <c r="G28" i="1"/>
  <c r="H12" i="4" l="1"/>
  <c r="G8" i="1"/>
  <c r="H13" i="4" l="1"/>
  <c r="H15" i="4" s="1"/>
  <c r="F13" i="4"/>
  <c r="E16" i="2"/>
  <c r="E17" i="2" s="1"/>
  <c r="G62" i="1"/>
  <c r="G64" i="1"/>
  <c r="G63" i="1"/>
  <c r="E13" i="4" l="1"/>
  <c r="E7" i="4" l="1"/>
  <c r="H14" i="4"/>
</calcChain>
</file>

<file path=xl/sharedStrings.xml><?xml version="1.0" encoding="utf-8"?>
<sst xmlns="http://schemas.openxmlformats.org/spreadsheetml/2006/main" count="251" uniqueCount="169">
  <si>
    <t xml:space="preserve">СМЕТА     </t>
  </si>
  <si>
    <t>на техническое обследование административного здания филиала "Мордовэнерго"</t>
  </si>
  <si>
    <t>№ пп</t>
  </si>
  <si>
    <t>Номер частей, глав, таблиц, параграфов и пунктов указаний к разделу справочника базовых цен на обмерные работы и обследования зданий и сооружений</t>
  </si>
  <si>
    <t>Расчет стоимости, руб.</t>
  </si>
  <si>
    <t>Раздел 1. Новый Раздел</t>
  </si>
  <si>
    <t xml:space="preserve">Выполнение инженерных обследований строительных конструкций многоэтажных зданий, 3 категория сложности работ: категория сложности здания III, высота здания 21м и выше, 299,62 (100 м3 строительного объема здания) </t>
  </si>
  <si>
    <t xml:space="preserve">(B*X)*К1*К2*К3*Кинф*Котн., </t>
  </si>
  <si>
    <t>где В – базовая цена на выполнение обследования строит. конструкций здания в ценах 2001г. в руб.;</t>
  </si>
  <si>
    <t>Х – 100м3 строительного объема здания</t>
  </si>
  <si>
    <t>Выполнение преддоговорных работ;</t>
  </si>
  <si>
    <t>К1=1,1 Гл.2.1 п.2.1.14;</t>
  </si>
  <si>
    <t xml:space="preserve"> </t>
  </si>
  <si>
    <t>Строительный объем зданий и сооружений свыше 5000 м3;</t>
  </si>
  <si>
    <t>К2=1,0 Гл.2.1 п.2.1.8, Таб.11;</t>
  </si>
  <si>
    <t>Факторы, усложняющие работы таб.10</t>
  </si>
  <si>
    <t xml:space="preserve">К3=1 </t>
  </si>
  <si>
    <t>Здания каркасные: Фундаменты;</t>
  </si>
  <si>
    <t xml:space="preserve"> 3,84%;</t>
  </si>
  <si>
    <t>Здания каркасные: Стены, перегородки, перемычки, окна, двери, ворота;</t>
  </si>
  <si>
    <t xml:space="preserve"> 23,40%;</t>
  </si>
  <si>
    <t>Здания каркасные: Полы;</t>
  </si>
  <si>
    <t>Здания каркасные: Колонны, столбы, стойки и связи по ним;</t>
  </si>
  <si>
    <t>Лестницы</t>
  </si>
  <si>
    <t>Здания каркасные: Подкрановые и тормозные конструкции;</t>
  </si>
  <si>
    <t>Перекрытия</t>
  </si>
  <si>
    <t>Здания каркасные: Несущие конструкции покрытия;</t>
  </si>
  <si>
    <t>Здания каркасные: Ограждающие конструкции покрытия;</t>
  </si>
  <si>
    <t>Совмещенные покрытия или крыши</t>
  </si>
  <si>
    <t>Здания каркасные: Кровля;</t>
  </si>
  <si>
    <t xml:space="preserve"> 3,4%;</t>
  </si>
  <si>
    <t>Итого "Коэфф. относительной стоимости"</t>
  </si>
  <si>
    <t>Котн=100%=1</t>
  </si>
  <si>
    <t xml:space="preserve">Обмерные работы для многоэтажных зданий III категории сложности, категория сложности работ 3, высота здания 21 м и выше, 299,62 (100 м3 строительного объема здания) </t>
  </si>
  <si>
    <t>(B*X)*К1*К2*К3*Кинф*Котн,</t>
  </si>
  <si>
    <t>где В – базовая цена на выполнение обмерных работ в ценах 2001г.;</t>
  </si>
  <si>
    <t>Строительный объем зданий и сооружений до 5000 м3;</t>
  </si>
  <si>
    <t>Коэффициент относительной стоимости</t>
  </si>
  <si>
    <t xml:space="preserve">Определение прочности бетона в бетонных и железобетонных конструкциях ультразвуковыми приборами с измерением времени прохождения ультразвукового импульса, камеральная обработка и составление Заключения. При количестве мест определения от 251 до 500 при высоте: более 15 м, 350 (одно место испытаний) </t>
  </si>
  <si>
    <t>СБЦП 81-2001-25 "Обмерные работы и обследования зданий и сооружений (2016)" табл.13 п.9.5</t>
  </si>
  <si>
    <t xml:space="preserve">(СБЦП25-13-9.5) </t>
  </si>
  <si>
    <t>(100,6*350)*1,1*5,57</t>
  </si>
  <si>
    <t xml:space="preserve">(A*X)*К1*Кинф, </t>
  </si>
  <si>
    <t>где А – базовая цена за одно место испытания в руб.;</t>
  </si>
  <si>
    <t>Х – кол-во мест испытаний</t>
  </si>
  <si>
    <t>К1= 1,1 Гл.2.1 п.2.2.5;</t>
  </si>
  <si>
    <t>Физико-механические испытания бетона методом отрыва 40 мест</t>
  </si>
  <si>
    <t>СБЦП 81-2001-25 "Обмерные работы и обследования зданий и сооружений (2016)" табл.14 п.3.1</t>
  </si>
  <si>
    <t xml:space="preserve">(СБЦП25-14-3.1) </t>
  </si>
  <si>
    <t>(47,4*40)*1,1*5,57</t>
  </si>
  <si>
    <t>(A*X)*К1*Кинф</t>
  </si>
  <si>
    <t>где А – базовая цена за одно место испытания;</t>
  </si>
  <si>
    <t>Определение защитного слоя бетона и диаметра арматуры неразрушающим магнитным методом по ГОСТ 22904-93 140 мест</t>
  </si>
  <si>
    <t>СБЦП 81-2001-25 "Обмерные работы и обследования зданий и сооружений (2016)" табл.14 п.6</t>
  </si>
  <si>
    <t xml:space="preserve">(СБЦП25-14-6) </t>
  </si>
  <si>
    <t>(94,6*140)*1,1*5,57</t>
  </si>
  <si>
    <t>Вырубка штрабы (вскрытие арматуры) для определения параметров армирования 48 мест</t>
  </si>
  <si>
    <t>СБЦП 81-2001-25 "Обмерные работы и обследования зданий и сооружений (2016)" табл.14 п.7</t>
  </si>
  <si>
    <t xml:space="preserve">(СБЦП25-14-7) </t>
  </si>
  <si>
    <t xml:space="preserve">   Итого</t>
  </si>
  <si>
    <t xml:space="preserve">   НДС 20%</t>
  </si>
  <si>
    <t xml:space="preserve">   ВСЕГО по смете</t>
  </si>
  <si>
    <t>(575,8*299,62)*1,1*1*1*5,57*1</t>
  </si>
  <si>
    <t>(452,60*299,62)*1,1*1*1*5,57*1</t>
  </si>
  <si>
    <t xml:space="preserve">СБЦП 81-2001-25 "Обмерные работы и обследования зданий и сооружений (2016)" табл.4
(СБЦП25-4) </t>
  </si>
  <si>
    <t xml:space="preserve">СБЦП "Обмерные работы и обследования зданий и сооружений (2016)" табл.2
(СБЦП25-2) </t>
  </si>
  <si>
    <t>Характеристика предприятия, здания, сооружения или вид работ</t>
  </si>
  <si>
    <t>Стоимость работ, руб.</t>
  </si>
  <si>
    <t>СМЕТА</t>
  </si>
  <si>
    <t>№№ п/п</t>
  </si>
  <si>
    <t>Наименование работ</t>
  </si>
  <si>
    <t>Номер частей, глав, таблиц Справочника базовых цен на проектные работы</t>
  </si>
  <si>
    <t>Расчет стоимости (в базовых ценах)</t>
  </si>
  <si>
    <t>Стоимость, тыс. руб. без НДС</t>
  </si>
  <si>
    <t>(а+в*х)</t>
  </si>
  <si>
    <r>
      <t xml:space="preserve">где </t>
    </r>
    <r>
      <rPr>
        <i/>
        <sz val="10"/>
        <color theme="1"/>
        <rFont val="Times New Roman"/>
        <family val="1"/>
        <charset val="204"/>
      </rPr>
      <t xml:space="preserve">а и в </t>
    </r>
    <r>
      <rPr>
        <sz val="10"/>
        <color theme="1"/>
        <rFont val="Times New Roman"/>
        <family val="1"/>
        <charset val="204"/>
      </rPr>
      <t>– постоянные величины базовой цены разработки проектной и рабочей документации из сборника в тыс.руб.</t>
    </r>
  </si>
  <si>
    <t>НДС 20%</t>
  </si>
  <si>
    <t>ВСЕГО:</t>
  </si>
  <si>
    <t>№ п/п</t>
  </si>
  <si>
    <t xml:space="preserve">     Смета                                                                                                                                                                                                                                                                                                                                                                                        на проектные и изыскательские работы                                                                                         </t>
  </si>
  <si>
    <t>Наименование строительства и стадии проектирования по объекту:</t>
  </si>
  <si>
    <r>
      <t xml:space="preserve">Наименование проектной организации: </t>
    </r>
    <r>
      <rPr>
        <u/>
        <sz val="12"/>
        <rFont val="Times New Roman"/>
        <family val="1"/>
        <charset val="204"/>
      </rPr>
      <t xml:space="preserve"> </t>
    </r>
  </si>
  <si>
    <t xml:space="preserve">Сметная стоимость </t>
  </si>
  <si>
    <t xml:space="preserve"> руб. с НДС</t>
  </si>
  <si>
    <t>Перечень выполняемых работ</t>
  </si>
  <si>
    <t>Характеристика проектируемого объекта</t>
  </si>
  <si>
    <t xml:space="preserve">Ссылка на № смет  </t>
  </si>
  <si>
    <t>Стоимость работ</t>
  </si>
  <si>
    <t>изыскательских и межевания</t>
  </si>
  <si>
    <t xml:space="preserve">проектных и экспертизы  </t>
  </si>
  <si>
    <t>всего</t>
  </si>
  <si>
    <t>Смета 1</t>
  </si>
  <si>
    <t xml:space="preserve">Проектные работы  </t>
  </si>
  <si>
    <t>Смета 2</t>
  </si>
  <si>
    <t>ВСЕГО</t>
  </si>
  <si>
    <t>Итого с НДС</t>
  </si>
  <si>
    <t>Техническое обследование</t>
  </si>
  <si>
    <t>форма №2П
от 05.04.2021г</t>
  </si>
  <si>
    <t xml:space="preserve">Смета </t>
  </si>
  <si>
    <t>Наименование предприятия, здания, сооружения, стадии проектирования, этапа, вида проектных или изыскательских работ</t>
  </si>
  <si>
    <t>Наименование проектной (изыскательской) организации</t>
  </si>
  <si>
    <t>Наименование организации заказчика</t>
  </si>
  <si>
    <t>Характеристика предприятия, здания, сооружения или виды работ</t>
  </si>
  <si>
    <t>Номер частей, глав, таблиц, процентов, параграфов и пунктов указаний к разделу Справочника базовых цен на проектные и изыскательские работы для строительства</t>
  </si>
  <si>
    <t xml:space="preserve">Расчет стоимости: (a+bx)*Ki, или (объем строительно-монтажных работ) * проц./100 или количество x цена </t>
  </si>
  <si>
    <t>Стоимость, руб.</t>
  </si>
  <si>
    <t>1</t>
  </si>
  <si>
    <t/>
  </si>
  <si>
    <t>Коэффициенты</t>
  </si>
  <si>
    <t xml:space="preserve">Разделы документации </t>
  </si>
  <si>
    <t>1. Планы фундаментов и фундаменты</t>
  </si>
  <si>
    <t>2</t>
  </si>
  <si>
    <t>1. Фундаменты</t>
  </si>
  <si>
    <t>3. Полы</t>
  </si>
  <si>
    <t>НДС,20%</t>
  </si>
  <si>
    <t>Всего с НДС:</t>
  </si>
  <si>
    <t>на техническое обследование</t>
  </si>
  <si>
    <t>строительно-монтажных</t>
  </si>
  <si>
    <t>ПАО "Россети Волга"</t>
  </si>
  <si>
    <r>
      <t>Индекс пересчета в текущие цены 4</t>
    </r>
    <r>
      <rPr>
        <i/>
        <sz val="9"/>
        <color rgb="FF00FF00"/>
        <rFont val="Times New Roman"/>
        <family val="1"/>
        <charset val="204"/>
      </rPr>
      <t xml:space="preserve"> кв. 2024 г.= 6,25</t>
    </r>
  </si>
  <si>
    <t>Кинф=6,25</t>
  </si>
  <si>
    <t>(575,8*299,62)*1,1*1*1*6,25*1</t>
  </si>
  <si>
    <t>(452,60*299,62)*1,1*1*1*6,25*1</t>
  </si>
  <si>
    <t>(100,6*350)*1,1*6,25</t>
  </si>
  <si>
    <t>(47,4*40)*1,1*6,25</t>
  </si>
  <si>
    <t>(94,6*140)*1,1*6,25</t>
  </si>
  <si>
    <t>(78,8*48)*1,1*6,25</t>
  </si>
  <si>
    <t>Итого по смете в ц.1 кв 2025 г.</t>
  </si>
  <si>
    <t>ИТОГО в текущих ценах:.</t>
  </si>
  <si>
    <t>Корректирующий коэффициент, учитывающий строительный объем здания</t>
  </si>
  <si>
    <t>К1=4,3 - Таблица 11, п.1</t>
  </si>
  <si>
    <t>11. Стропильные и подстропильные конструкции покрытия с определением сечений</t>
  </si>
  <si>
    <t>9. Планы несущих конструкций покрытия со связями и прогонами, узлами сопряжений конструкций</t>
  </si>
  <si>
    <t>13. Планы кровли со вскрытиями</t>
  </si>
  <si>
    <t>ИТОГО</t>
  </si>
  <si>
    <t>7. Несущие конструкции покрытия</t>
  </si>
  <si>
    <t>ИТОГО:</t>
  </si>
  <si>
    <t>11. Кровля</t>
  </si>
  <si>
    <t xml:space="preserve">Составил: </t>
  </si>
  <si>
    <t xml:space="preserve">Проверил: </t>
  </si>
  <si>
    <t>Ктек = 6,53
Письмо Минстроя России от 21.04.2025 № 2329-ИФ/09</t>
  </si>
  <si>
    <t xml:space="preserve">Индекс-дефлятор на 2 кв.2025 г.к 01.01.2001 </t>
  </si>
  <si>
    <t>Письмо Минстроя России от 21.04.2025 № 2329-ИФ/09</t>
  </si>
  <si>
    <t>В текущих ценах на 2 кв.2025 г</t>
  </si>
  <si>
    <t>Составил:</t>
  </si>
  <si>
    <t>Проверил:</t>
  </si>
  <si>
    <t>Ки=6,53</t>
  </si>
  <si>
    <t>Составлена в ценах 2 кв. 2025 г.</t>
  </si>
  <si>
    <t>Разделы технической документации для капитального ремонта</t>
  </si>
  <si>
    <t>Всего в  ценах 01.01.2001 г.</t>
  </si>
  <si>
    <t>СБЦП 81-2001-05 Справочник базовых цен на проектные работы в строительстве табл. 9 п.3 (прим.)</t>
  </si>
  <si>
    <r>
      <t xml:space="preserve">х – м2 площадь здания
</t>
    </r>
    <r>
      <rPr>
        <i/>
        <sz val="10"/>
        <color theme="1"/>
        <rFont val="Times New Roman"/>
        <family val="1"/>
        <charset val="204"/>
      </rPr>
      <t xml:space="preserve">а </t>
    </r>
    <r>
      <rPr>
        <sz val="10"/>
        <color theme="1"/>
        <rFont val="Times New Roman"/>
        <family val="1"/>
        <charset val="204"/>
      </rPr>
      <t xml:space="preserve">= 262,0 тыс. руб., </t>
    </r>
    <r>
      <rPr>
        <i/>
        <sz val="10"/>
        <color theme="1"/>
        <rFont val="Times New Roman"/>
        <family val="1"/>
        <charset val="204"/>
      </rPr>
      <t>в</t>
    </r>
    <r>
      <rPr>
        <sz val="10"/>
        <color theme="1"/>
        <rFont val="Times New Roman"/>
        <family val="1"/>
        <charset val="204"/>
      </rPr>
      <t xml:space="preserve"> = 0,14, </t>
    </r>
    <r>
      <rPr>
        <i/>
        <sz val="10"/>
        <color theme="1"/>
        <rFont val="Times New Roman"/>
        <family val="1"/>
        <charset val="204"/>
      </rPr>
      <t>х</t>
    </r>
    <r>
      <rPr>
        <sz val="10"/>
        <color theme="1"/>
        <rFont val="Times New Roman"/>
        <family val="1"/>
        <charset val="204"/>
      </rPr>
      <t xml:space="preserve"> = 259,85 м2</t>
    </r>
  </si>
  <si>
    <t>(262+0,14х259,85)</t>
  </si>
  <si>
    <t>Одноэтажное здания столовой  ЧУ ДОЛ "Энергетик"</t>
  </si>
  <si>
    <t>Одноэтажное здания столовой ЧУ ДОЛ "Энергетик"</t>
  </si>
  <si>
    <t>Выполнение обмерных работ одноэтажного здания, I категория сложности работ, I категория сложности здания. Высота здания до 7 м., объем 1041,09 м3. (здание бескаркасное)</t>
  </si>
  <si>
    <t>Выполнение инженерных обследований одноэтажного здания, II категория сложности работ, I категория сложности здания. Высота здания до 7 м., объем 1041,09 м3. (здание бескаркасное)</t>
  </si>
  <si>
    <t>СБЦП 81-2001-25 Справочник базовых цен на обмерные работы и обследования зданий и сооружений. 2016 г. Таблица 3. Базовые цены на выполнение инженерных обследований строительных конструкций однооэтажных зданий, п.5
B=530,2 руб. .– базовая цена на выполнение обследования строит. конструкций здания в ценах 2001г.;
Осн. показ. Х=10,41 (100 м3)  строительный объем здания;
Количество = 1</t>
  </si>
  <si>
    <t>СБЦП 81-2001-25 Справочник базовых цен на обмерные работы и обследования зданий и сооружений. 2016 г. Таблица 1. Базовые цены на выполнение обмерных работ для одноэтажных зданий, п.5
B=330,6 руб.– базовая цена на выполнение обследования строит. конструкций здания в ценах 2001г.;
Осн. показ. Х=10,41 (100 м3)  строительный объем здания
Количество = 1</t>
  </si>
  <si>
    <t>(A + B * Xзад) * Количество * К1 * Ктек
(0 руб + 330,6 руб * 10,41) * 1 * 4,3 *6,53 * 43,86%</t>
  </si>
  <si>
    <t>(A + B * Xзад) * Количество * Ктек
(0 руб +530,2 руб *10,41) * 1 *4,3* 6,53 *41,1%</t>
  </si>
  <si>
    <t>СБЦП 81-2001-05 Справочник базовых цен на проектные работы в строительстве табл. 12 п.п. 5, 6</t>
  </si>
  <si>
    <t xml:space="preserve"> Одноэтажное бескаркасное здание столовой площадью 259,82 м2</t>
  </si>
  <si>
    <t>16,8% + 7,1% = 23,9%</t>
  </si>
  <si>
    <t>на разработку проектно-сметной документации на усиление стропильной системы</t>
  </si>
  <si>
    <t>Обмеры и обследование одноэтажного здания столовой  ДОЛ "Энергетик"</t>
  </si>
  <si>
    <t>Объект: Одноэтажное здания столовой ДОЛ "Энергетик"</t>
  </si>
  <si>
    <t>Комплексное обследование и разработка ПСД на усиление стропильной системы одноэтажного здания столовой                                ДОЛ "Энергетик"</t>
  </si>
  <si>
    <r>
      <t xml:space="preserve">Наименование организации заказчика: </t>
    </r>
    <r>
      <rPr>
        <u/>
        <sz val="12"/>
        <rFont val="Times New Roman"/>
        <family val="1"/>
        <charset val="204"/>
      </rPr>
      <t>АО "Социальная сфера - М"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</si>
</sst>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\ _₽_-;\-* #,##0.00\ _₽_-;_-* &quot;-&quot;??\ _₽_-;_-@_-"/>
    <numFmt numFmtId="164" formatCode="0.###%"/>
    <numFmt numFmtId="165" formatCode="0.0%"/>
  </numFmts>
  <fonts count="3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rgb="FF0000FF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9"/>
      <color rgb="FF00FF00"/>
      <name val="Times New Roman"/>
      <family val="1"/>
      <charset val="204"/>
    </font>
    <font>
      <b/>
      <i/>
      <sz val="9"/>
      <color rgb="FF00FF00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6"/>
      <name val="Times New Roman"/>
      <family val="1"/>
      <charset val="204"/>
    </font>
    <font>
      <sz val="10"/>
      <color indexed="8"/>
      <name val="Times New Roman"/>
      <family val="1"/>
      <charset val="204"/>
    </font>
    <font>
      <u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FFFFFF"/>
        <bgColor rgb="FF000000"/>
      </patternFill>
    </fill>
  </fills>
  <borders count="4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 style="thin">
        <color indexed="22"/>
      </bottom>
      <diagonal/>
    </border>
    <border>
      <left style="thin">
        <color indexed="64"/>
      </left>
      <right/>
      <top/>
      <bottom style="thin">
        <color indexed="22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22"/>
      </bottom>
      <diagonal/>
    </border>
    <border>
      <left style="thin">
        <color indexed="64"/>
      </left>
      <right/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/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/>
      <right/>
      <top style="thin">
        <color indexed="22"/>
      </top>
      <bottom/>
      <diagonal/>
    </border>
    <border>
      <left style="thin">
        <color indexed="64"/>
      </left>
      <right style="thin">
        <color indexed="64"/>
      </right>
      <top style="thin">
        <color indexed="22"/>
      </top>
      <bottom/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0" fontId="20" fillId="0" borderId="0"/>
  </cellStyleXfs>
  <cellXfs count="233">
    <xf numFmtId="0" fontId="0" fillId="0" borderId="0" xfId="0"/>
    <xf numFmtId="0" fontId="1" fillId="0" borderId="0" xfId="0" applyFont="1"/>
    <xf numFmtId="0" fontId="1" fillId="0" borderId="0" xfId="0" applyFont="1" applyAlignment="1">
      <alignment vertical="top"/>
    </xf>
    <xf numFmtId="0" fontId="5" fillId="0" borderId="1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3" xfId="0" applyFont="1" applyBorder="1" applyAlignment="1">
      <alignment vertical="center" wrapText="1"/>
    </xf>
    <xf numFmtId="0" fontId="0" fillId="0" borderId="13" xfId="0" applyBorder="1" applyAlignment="1">
      <alignment vertical="top" wrapText="1"/>
    </xf>
    <xf numFmtId="0" fontId="0" fillId="0" borderId="10" xfId="0" applyBorder="1" applyAlignment="1">
      <alignment vertical="top" wrapText="1"/>
    </xf>
    <xf numFmtId="0" fontId="3" fillId="0" borderId="13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justify" vertical="center" wrapText="1"/>
    </xf>
    <xf numFmtId="0" fontId="5" fillId="0" borderId="10" xfId="0" applyFont="1" applyBorder="1" applyAlignment="1">
      <alignment horizontal="justify" vertical="center" wrapText="1"/>
    </xf>
    <xf numFmtId="0" fontId="7" fillId="0" borderId="10" xfId="0" applyFont="1" applyBorder="1" applyAlignment="1">
      <alignment vertical="center" wrapText="1"/>
    </xf>
    <xf numFmtId="0" fontId="8" fillId="0" borderId="10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10" fontId="7" fillId="0" borderId="10" xfId="0" applyNumberFormat="1" applyFont="1" applyBorder="1" applyAlignment="1">
      <alignment horizontal="center" vertical="center" wrapText="1"/>
    </xf>
    <xf numFmtId="0" fontId="8" fillId="0" borderId="10" xfId="0" applyFont="1" applyBorder="1" applyAlignment="1">
      <alignment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4" xfId="0" applyFont="1" applyBorder="1" applyAlignment="1">
      <alignment vertical="center" wrapText="1"/>
    </xf>
    <xf numFmtId="0" fontId="1" fillId="0" borderId="0" xfId="0" applyFont="1" applyAlignment="1">
      <alignment vertical="top" wrapText="1"/>
    </xf>
    <xf numFmtId="0" fontId="1" fillId="0" borderId="6" xfId="0" applyFont="1" applyBorder="1" applyAlignment="1">
      <alignment vertical="top"/>
    </xf>
    <xf numFmtId="2" fontId="5" fillId="0" borderId="13" xfId="0" applyNumberFormat="1" applyFont="1" applyBorder="1" applyAlignment="1">
      <alignment horizontal="center" vertical="center" wrapText="1"/>
    </xf>
    <xf numFmtId="43" fontId="0" fillId="0" borderId="0" xfId="1" applyFont="1"/>
    <xf numFmtId="0" fontId="4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right" vertical="center" wrapText="1"/>
    </xf>
    <xf numFmtId="4" fontId="7" fillId="0" borderId="10" xfId="0" applyNumberFormat="1" applyFont="1" applyBorder="1" applyAlignment="1">
      <alignment horizontal="right" vertical="center" wrapText="1"/>
    </xf>
    <xf numFmtId="4" fontId="3" fillId="0" borderId="10" xfId="0" applyNumberFormat="1" applyFont="1" applyBorder="1" applyAlignment="1">
      <alignment horizontal="right" vertical="center" wrapText="1"/>
    </xf>
    <xf numFmtId="4" fontId="5" fillId="0" borderId="10" xfId="0" applyNumberFormat="1" applyFont="1" applyBorder="1" applyAlignment="1">
      <alignment horizontal="right" vertical="center" wrapText="1"/>
    </xf>
    <xf numFmtId="43" fontId="0" fillId="0" borderId="0" xfId="0" applyNumberFormat="1"/>
    <xf numFmtId="0" fontId="11" fillId="0" borderId="0" xfId="0" applyFont="1"/>
    <xf numFmtId="2" fontId="11" fillId="0" borderId="0" xfId="0" applyNumberFormat="1" applyFont="1"/>
    <xf numFmtId="43" fontId="11" fillId="0" borderId="0" xfId="1" applyFont="1"/>
    <xf numFmtId="0" fontId="12" fillId="0" borderId="0" xfId="0" applyFont="1"/>
    <xf numFmtId="43" fontId="12" fillId="0" borderId="0" xfId="1" applyNumberFormat="1" applyFont="1"/>
    <xf numFmtId="43" fontId="12" fillId="0" borderId="0" xfId="1" applyFont="1"/>
    <xf numFmtId="0" fontId="15" fillId="0" borderId="1" xfId="0" applyFont="1" applyBorder="1" applyAlignment="1">
      <alignment vertical="center"/>
    </xf>
    <xf numFmtId="0" fontId="16" fillId="0" borderId="4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0" fontId="16" fillId="0" borderId="9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/>
    </xf>
    <xf numFmtId="0" fontId="15" fillId="0" borderId="10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 wrapText="1"/>
    </xf>
    <xf numFmtId="0" fontId="21" fillId="0" borderId="0" xfId="2" applyFont="1" applyFill="1" applyBorder="1"/>
    <xf numFmtId="0" fontId="23" fillId="0" borderId="0" xfId="2" applyFont="1" applyFill="1" applyBorder="1"/>
    <xf numFmtId="0" fontId="25" fillId="4" borderId="0" xfId="2" applyFont="1" applyFill="1" applyBorder="1" applyAlignment="1">
      <alignment horizontal="left" vertical="top" wrapText="1"/>
    </xf>
    <xf numFmtId="0" fontId="23" fillId="0" borderId="0" xfId="2" applyFont="1" applyFill="1" applyBorder="1" applyAlignment="1"/>
    <xf numFmtId="0" fontId="25" fillId="0" borderId="0" xfId="2" applyFont="1" applyFill="1" applyBorder="1" applyAlignment="1">
      <alignment horizontal="center" wrapText="1"/>
    </xf>
    <xf numFmtId="0" fontId="23" fillId="0" borderId="0" xfId="2" applyFont="1" applyFill="1" applyBorder="1" applyAlignment="1">
      <alignment wrapText="1"/>
    </xf>
    <xf numFmtId="0" fontId="23" fillId="0" borderId="0" xfId="2" applyFont="1" applyFill="1" applyBorder="1" applyAlignment="1">
      <alignment horizontal="right" wrapText="1"/>
    </xf>
    <xf numFmtId="4" fontId="21" fillId="0" borderId="16" xfId="2" applyNumberFormat="1" applyFont="1" applyFill="1" applyBorder="1" applyAlignment="1">
      <alignment horizontal="center" wrapText="1"/>
    </xf>
    <xf numFmtId="0" fontId="23" fillId="0" borderId="16" xfId="2" applyFont="1" applyFill="1" applyBorder="1" applyAlignment="1">
      <alignment horizontal="left" wrapText="1"/>
    </xf>
    <xf numFmtId="0" fontId="21" fillId="4" borderId="17" xfId="2" applyFont="1" applyFill="1" applyBorder="1" applyAlignment="1">
      <alignment horizontal="center" vertical="center" wrapText="1" shrinkToFit="1"/>
    </xf>
    <xf numFmtId="0" fontId="21" fillId="4" borderId="17" xfId="2" applyFont="1" applyFill="1" applyBorder="1" applyAlignment="1">
      <alignment vertical="center" wrapText="1" shrinkToFit="1"/>
    </xf>
    <xf numFmtId="0" fontId="21" fillId="4" borderId="18" xfId="2" applyFont="1" applyFill="1" applyBorder="1" applyAlignment="1">
      <alignment horizontal="left" vertical="center" wrapText="1" shrinkToFit="1"/>
    </xf>
    <xf numFmtId="4" fontId="21" fillId="4" borderId="17" xfId="2" applyNumberFormat="1" applyFont="1" applyFill="1" applyBorder="1" applyAlignment="1">
      <alignment horizontal="center" vertical="center" wrapText="1" shrinkToFit="1"/>
    </xf>
    <xf numFmtId="4" fontId="21" fillId="0" borderId="17" xfId="2" applyNumberFormat="1" applyFont="1" applyFill="1" applyBorder="1" applyAlignment="1">
      <alignment horizontal="center" vertical="center" wrapText="1" shrinkToFit="1"/>
    </xf>
    <xf numFmtId="4" fontId="27" fillId="0" borderId="17" xfId="2" applyNumberFormat="1" applyFont="1" applyFill="1" applyBorder="1" applyAlignment="1">
      <alignment horizontal="center" vertical="center"/>
    </xf>
    <xf numFmtId="0" fontId="21" fillId="0" borderId="0" xfId="2" applyFont="1" applyFill="1" applyBorder="1" applyAlignment="1">
      <alignment vertical="center"/>
    </xf>
    <xf numFmtId="4" fontId="28" fillId="4" borderId="17" xfId="2" applyNumberFormat="1" applyFont="1" applyFill="1" applyBorder="1" applyAlignment="1">
      <alignment horizontal="center"/>
    </xf>
    <xf numFmtId="4" fontId="28" fillId="4" borderId="17" xfId="2" applyNumberFormat="1" applyFont="1" applyFill="1" applyBorder="1" applyAlignment="1">
      <alignment horizontal="center" vertical="center"/>
    </xf>
    <xf numFmtId="0" fontId="21" fillId="0" borderId="0" xfId="2" applyFont="1" applyFill="1" applyBorder="1" applyAlignment="1">
      <alignment horizontal="right" vertical="center"/>
    </xf>
    <xf numFmtId="4" fontId="21" fillId="0" borderId="0" xfId="2" applyNumberFormat="1" applyFont="1" applyFill="1" applyBorder="1"/>
    <xf numFmtId="4" fontId="3" fillId="3" borderId="10" xfId="0" applyNumberFormat="1" applyFont="1" applyFill="1" applyBorder="1" applyAlignment="1">
      <alignment horizontal="right" vertical="center" wrapText="1"/>
    </xf>
    <xf numFmtId="0" fontId="21" fillId="0" borderId="0" xfId="2" applyFont="1" applyFill="1" applyBorder="1" applyAlignment="1">
      <alignment horizontal="center" vertical="center" wrapText="1"/>
    </xf>
    <xf numFmtId="0" fontId="30" fillId="0" borderId="10" xfId="0" applyFont="1" applyBorder="1" applyAlignment="1">
      <alignment horizontal="center" vertical="center" wrapText="1"/>
    </xf>
    <xf numFmtId="0" fontId="5" fillId="0" borderId="0" xfId="0" applyFont="1"/>
    <xf numFmtId="0" fontId="27" fillId="4" borderId="17" xfId="2" applyFont="1" applyFill="1" applyBorder="1" applyAlignment="1">
      <alignment horizontal="center" vertical="center" wrapText="1" shrinkToFit="1"/>
    </xf>
    <xf numFmtId="0" fontId="0" fillId="0" borderId="0" xfId="0" applyNumberFormat="1" applyFont="1"/>
    <xf numFmtId="0" fontId="0" fillId="0" borderId="0" xfId="0" applyNumberFormat="1" applyFont="1" applyAlignment="1"/>
    <xf numFmtId="4" fontId="0" fillId="0" borderId="0" xfId="0" applyNumberFormat="1" applyFont="1"/>
    <xf numFmtId="0" fontId="0" fillId="0" borderId="0" xfId="0" applyNumberFormat="1" applyFont="1" applyAlignment="1">
      <alignment horizontal="left" vertical="top"/>
    </xf>
    <xf numFmtId="0" fontId="0" fillId="0" borderId="0" xfId="0" applyNumberFormat="1" applyFont="1" applyAlignment="1">
      <alignment wrapText="1"/>
    </xf>
    <xf numFmtId="0" fontId="23" fillId="0" borderId="0" xfId="2" applyFont="1" applyFill="1" applyBorder="1" applyAlignment="1">
      <alignment horizontal="left" wrapText="1"/>
    </xf>
    <xf numFmtId="0" fontId="31" fillId="0" borderId="21" xfId="0" applyNumberFormat="1" applyFont="1" applyBorder="1" applyAlignment="1">
      <alignment horizontal="center" vertical="top" wrapText="1"/>
    </xf>
    <xf numFmtId="0" fontId="31" fillId="0" borderId="22" xfId="0" applyNumberFormat="1" applyFont="1" applyBorder="1" applyAlignment="1">
      <alignment horizontal="center" vertical="top" wrapText="1"/>
    </xf>
    <xf numFmtId="0" fontId="32" fillId="0" borderId="21" xfId="0" applyNumberFormat="1" applyFont="1" applyBorder="1" applyAlignment="1">
      <alignment horizontal="center" vertical="top" wrapText="1"/>
    </xf>
    <xf numFmtId="49" fontId="19" fillId="0" borderId="21" xfId="0" applyNumberFormat="1" applyFont="1" applyBorder="1" applyAlignment="1">
      <alignment horizontal="center" wrapText="1"/>
    </xf>
    <xf numFmtId="0" fontId="19" fillId="0" borderId="23" xfId="0" applyNumberFormat="1" applyFont="1" applyBorder="1" applyAlignment="1">
      <alignment horizontal="center" wrapText="1"/>
    </xf>
    <xf numFmtId="0" fontId="19" fillId="0" borderId="21" xfId="0" applyNumberFormat="1" applyFont="1" applyBorder="1" applyAlignment="1">
      <alignment horizontal="center" wrapText="1"/>
    </xf>
    <xf numFmtId="0" fontId="19" fillId="0" borderId="24" xfId="0" applyFont="1" applyBorder="1" applyAlignment="1">
      <alignment horizontal="left" vertical="top" wrapText="1"/>
    </xf>
    <xf numFmtId="0" fontId="19" fillId="0" borderId="26" xfId="0" applyFont="1" applyBorder="1" applyAlignment="1">
      <alignment horizontal="left" vertical="top" wrapText="1"/>
    </xf>
    <xf numFmtId="0" fontId="19" fillId="0" borderId="28" xfId="0" applyFont="1" applyBorder="1" applyAlignment="1">
      <alignment horizontal="left" vertical="top" wrapText="1"/>
    </xf>
    <xf numFmtId="0" fontId="19" fillId="0" borderId="27" xfId="0" applyNumberFormat="1" applyFont="1" applyBorder="1" applyAlignment="1">
      <alignment horizontal="left" vertical="top" wrapText="1"/>
    </xf>
    <xf numFmtId="0" fontId="19" fillId="0" borderId="27" xfId="0" applyNumberFormat="1" applyFont="1" applyBorder="1" applyAlignment="1">
      <alignment horizontal="right" vertical="top" wrapText="1"/>
    </xf>
    <xf numFmtId="0" fontId="19" fillId="0" borderId="29" xfId="0" applyFont="1" applyBorder="1" applyAlignment="1">
      <alignment horizontal="left" vertical="top" wrapText="1"/>
    </xf>
    <xf numFmtId="10" fontId="19" fillId="0" borderId="28" xfId="0" applyNumberFormat="1" applyFont="1" applyBorder="1" applyAlignment="1">
      <alignment horizontal="left" vertical="top" wrapText="1"/>
    </xf>
    <xf numFmtId="165" fontId="19" fillId="0" borderId="29" xfId="0" applyNumberFormat="1" applyFont="1" applyBorder="1" applyAlignment="1">
      <alignment horizontal="left" vertical="top" wrapText="1"/>
    </xf>
    <xf numFmtId="0" fontId="19" fillId="0" borderId="30" xfId="0" applyNumberFormat="1" applyFont="1" applyBorder="1" applyAlignment="1">
      <alignment horizontal="left" vertical="top" wrapText="1"/>
    </xf>
    <xf numFmtId="0" fontId="19" fillId="0" borderId="30" xfId="0" applyNumberFormat="1" applyFont="1" applyBorder="1" applyAlignment="1">
      <alignment horizontal="right" vertical="top" wrapText="1"/>
    </xf>
    <xf numFmtId="0" fontId="19" fillId="0" borderId="30" xfId="0" applyFont="1" applyBorder="1" applyAlignment="1">
      <alignment horizontal="left" vertical="top" wrapText="1"/>
    </xf>
    <xf numFmtId="0" fontId="19" fillId="0" borderId="18" xfId="0" applyNumberFormat="1" applyFont="1" applyBorder="1" applyAlignment="1">
      <alignment wrapText="1"/>
    </xf>
    <xf numFmtId="0" fontId="19" fillId="0" borderId="17" xfId="0" applyNumberFormat="1" applyFont="1" applyBorder="1" applyAlignment="1">
      <alignment wrapText="1"/>
    </xf>
    <xf numFmtId="0" fontId="19" fillId="0" borderId="0" xfId="0" applyNumberFormat="1" applyFont="1" applyAlignment="1">
      <alignment horizontal="right"/>
    </xf>
    <xf numFmtId="0" fontId="34" fillId="0" borderId="0" xfId="0" applyNumberFormat="1" applyFont="1" applyBorder="1" applyAlignment="1">
      <alignment horizontal="right" vertical="top"/>
    </xf>
    <xf numFmtId="49" fontId="36" fillId="0" borderId="24" xfId="0" applyNumberFormat="1" applyFont="1" applyBorder="1" applyAlignment="1">
      <alignment horizontal="right" vertical="top" wrapText="1"/>
    </xf>
    <xf numFmtId="49" fontId="36" fillId="0" borderId="25" xfId="0" applyNumberFormat="1" applyFont="1" applyBorder="1" applyAlignment="1">
      <alignment horizontal="right" vertical="top" wrapText="1"/>
    </xf>
    <xf numFmtId="0" fontId="36" fillId="0" borderId="26" xfId="0" applyNumberFormat="1" applyFont="1" applyBorder="1" applyAlignment="1">
      <alignment horizontal="left" vertical="top" wrapText="1"/>
    </xf>
    <xf numFmtId="0" fontId="36" fillId="0" borderId="25" xfId="0" applyNumberFormat="1" applyFont="1" applyBorder="1" applyAlignment="1">
      <alignment horizontal="left" vertical="top" wrapText="1"/>
    </xf>
    <xf numFmtId="0" fontId="36" fillId="0" borderId="25" xfId="0" applyNumberFormat="1" applyFont="1" applyBorder="1" applyAlignment="1">
      <alignment horizontal="right" vertical="top" wrapText="1"/>
    </xf>
    <xf numFmtId="49" fontId="36" fillId="0" borderId="27" xfId="0" applyNumberFormat="1" applyFont="1" applyBorder="1" applyAlignment="1">
      <alignment horizontal="right" vertical="top" wrapText="1"/>
    </xf>
    <xf numFmtId="0" fontId="36" fillId="0" borderId="27" xfId="0" applyNumberFormat="1" applyFont="1" applyBorder="1" applyAlignment="1">
      <alignment horizontal="left" vertical="top" wrapText="1"/>
    </xf>
    <xf numFmtId="0" fontId="36" fillId="0" borderId="27" xfId="0" applyNumberFormat="1" applyFont="1" applyBorder="1" applyAlignment="1">
      <alignment horizontal="right" vertical="top" wrapText="1"/>
    </xf>
    <xf numFmtId="0" fontId="36" fillId="0" borderId="29" xfId="0" applyFont="1" applyFill="1" applyBorder="1" applyAlignment="1">
      <alignment horizontal="left" vertical="top" wrapText="1"/>
    </xf>
    <xf numFmtId="49" fontId="36" fillId="0" borderId="30" xfId="0" applyNumberFormat="1" applyFont="1" applyBorder="1" applyAlignment="1">
      <alignment horizontal="right" vertical="top" wrapText="1"/>
    </xf>
    <xf numFmtId="49" fontId="36" fillId="0" borderId="17" xfId="0" applyNumberFormat="1" applyFont="1" applyBorder="1" applyAlignment="1">
      <alignment horizontal="right" vertical="top" wrapText="1"/>
    </xf>
    <xf numFmtId="49" fontId="36" fillId="0" borderId="32" xfId="0" applyNumberFormat="1" applyFont="1" applyBorder="1" applyAlignment="1">
      <alignment horizontal="right" vertical="top" wrapText="1"/>
    </xf>
    <xf numFmtId="0" fontId="36" fillId="0" borderId="18" xfId="0" applyNumberFormat="1" applyFont="1" applyBorder="1" applyAlignment="1">
      <alignment horizontal="left" vertical="top" wrapText="1"/>
    </xf>
    <xf numFmtId="0" fontId="36" fillId="0" borderId="17" xfId="0" applyNumberFormat="1" applyFont="1" applyBorder="1" applyAlignment="1">
      <alignment horizontal="left" vertical="top" wrapText="1"/>
    </xf>
    <xf numFmtId="4" fontId="36" fillId="0" borderId="17" xfId="0" applyNumberFormat="1" applyFont="1" applyBorder="1" applyAlignment="1">
      <alignment horizontal="right" vertical="top" wrapText="1"/>
    </xf>
    <xf numFmtId="0" fontId="36" fillId="0" borderId="17" xfId="0" applyNumberFormat="1" applyFont="1" applyBorder="1" applyAlignment="1">
      <alignment wrapText="1"/>
    </xf>
    <xf numFmtId="0" fontId="36" fillId="0" borderId="18" xfId="0" applyNumberFormat="1" applyFont="1" applyBorder="1" applyAlignment="1">
      <alignment wrapText="1"/>
    </xf>
    <xf numFmtId="4" fontId="36" fillId="0" borderId="17" xfId="0" applyNumberFormat="1" applyFont="1" applyBorder="1" applyAlignment="1">
      <alignment wrapText="1"/>
    </xf>
    <xf numFmtId="49" fontId="37" fillId="0" borderId="33" xfId="0" applyNumberFormat="1" applyFont="1" applyBorder="1" applyAlignment="1">
      <alignment horizontal="right" vertical="top" wrapText="1"/>
    </xf>
    <xf numFmtId="0" fontId="37" fillId="0" borderId="33" xfId="0" applyNumberFormat="1" applyFont="1" applyBorder="1" applyAlignment="1">
      <alignment horizontal="left" vertical="top" wrapText="1"/>
    </xf>
    <xf numFmtId="0" fontId="37" fillId="0" borderId="33" xfId="0" applyNumberFormat="1" applyFont="1" applyBorder="1" applyAlignment="1">
      <alignment horizontal="right" vertical="top" wrapText="1"/>
    </xf>
    <xf numFmtId="4" fontId="21" fillId="0" borderId="0" xfId="2" applyNumberFormat="1" applyFont="1" applyFill="1" applyBorder="1" applyAlignment="1">
      <alignment vertical="center"/>
    </xf>
    <xf numFmtId="0" fontId="23" fillId="0" borderId="0" xfId="2" applyFont="1" applyFill="1" applyBorder="1" applyAlignment="1">
      <alignment vertical="center"/>
    </xf>
    <xf numFmtId="0" fontId="21" fillId="0" borderId="0" xfId="0" applyFont="1"/>
    <xf numFmtId="0" fontId="0" fillId="0" borderId="0" xfId="0" applyFont="1" applyBorder="1"/>
    <xf numFmtId="0" fontId="0" fillId="0" borderId="0" xfId="0" applyBorder="1"/>
    <xf numFmtId="0" fontId="0" fillId="0" borderId="0" xfId="0" applyFont="1" applyBorder="1" applyAlignment="1"/>
    <xf numFmtId="0" fontId="0" fillId="0" borderId="0" xfId="0" applyFont="1" applyBorder="1" applyAlignment="1">
      <alignment horizontal="right"/>
    </xf>
    <xf numFmtId="0" fontId="19" fillId="0" borderId="29" xfId="0" applyFont="1" applyBorder="1" applyAlignment="1">
      <alignment horizontal="left" vertical="top" wrapText="1"/>
    </xf>
    <xf numFmtId="0" fontId="14" fillId="0" borderId="4" xfId="0" applyFont="1" applyBorder="1" applyAlignment="1">
      <alignment horizontal="center" vertical="center"/>
    </xf>
    <xf numFmtId="49" fontId="36" fillId="0" borderId="33" xfId="0" applyNumberFormat="1" applyFont="1" applyBorder="1" applyAlignment="1">
      <alignment horizontal="right" vertical="top" wrapText="1"/>
    </xf>
    <xf numFmtId="0" fontId="19" fillId="0" borderId="33" xfId="0" applyNumberFormat="1" applyFont="1" applyBorder="1" applyAlignment="1">
      <alignment horizontal="right" vertical="top" wrapText="1"/>
    </xf>
    <xf numFmtId="4" fontId="36" fillId="0" borderId="33" xfId="0" applyNumberFormat="1" applyFont="1" applyBorder="1" applyAlignment="1">
      <alignment horizontal="right" vertical="top" wrapText="1"/>
    </xf>
    <xf numFmtId="0" fontId="19" fillId="0" borderId="32" xfId="0" applyNumberFormat="1" applyFont="1" applyBorder="1" applyAlignment="1">
      <alignment horizontal="left" vertical="top" wrapText="1"/>
    </xf>
    <xf numFmtId="0" fontId="19" fillId="0" borderId="32" xfId="0" applyNumberFormat="1" applyFont="1" applyBorder="1" applyAlignment="1">
      <alignment horizontal="right" vertical="top" wrapText="1"/>
    </xf>
    <xf numFmtId="49" fontId="36" fillId="0" borderId="28" xfId="0" applyNumberFormat="1" applyFont="1" applyBorder="1" applyAlignment="1">
      <alignment horizontal="right" vertical="top" wrapText="1"/>
    </xf>
    <xf numFmtId="0" fontId="19" fillId="0" borderId="35" xfId="0" applyNumberFormat="1" applyFont="1" applyBorder="1" applyAlignment="1">
      <alignment horizontal="left" vertical="top" wrapText="1"/>
    </xf>
    <xf numFmtId="0" fontId="19" fillId="0" borderId="31" xfId="0" applyFont="1" applyBorder="1" applyAlignment="1">
      <alignment horizontal="left" vertical="top" wrapText="1"/>
    </xf>
    <xf numFmtId="0" fontId="36" fillId="0" borderId="36" xfId="0" applyNumberFormat="1" applyFont="1" applyBorder="1" applyAlignment="1">
      <alignment horizontal="left" vertical="top" wrapText="1"/>
    </xf>
    <xf numFmtId="0" fontId="36" fillId="0" borderId="37" xfId="0" applyNumberFormat="1" applyFont="1" applyBorder="1" applyAlignment="1">
      <alignment horizontal="left" vertical="top" wrapText="1"/>
    </xf>
    <xf numFmtId="164" fontId="19" fillId="0" borderId="37" xfId="0" applyNumberFormat="1" applyFont="1" applyBorder="1" applyAlignment="1">
      <alignment horizontal="left" vertical="top" wrapText="1"/>
    </xf>
    <xf numFmtId="10" fontId="19" fillId="0" borderId="38" xfId="0" applyNumberFormat="1" applyFont="1" applyBorder="1" applyAlignment="1">
      <alignment horizontal="left" vertical="top" wrapText="1"/>
    </xf>
    <xf numFmtId="0" fontId="36" fillId="0" borderId="24" xfId="0" applyNumberFormat="1" applyFont="1" applyBorder="1" applyAlignment="1">
      <alignment horizontal="left" vertical="top" wrapText="1"/>
    </xf>
    <xf numFmtId="0" fontId="37" fillId="0" borderId="25" xfId="0" applyNumberFormat="1" applyFont="1" applyBorder="1" applyAlignment="1">
      <alignment horizontal="left" vertical="top" wrapText="1"/>
    </xf>
    <xf numFmtId="0" fontId="19" fillId="0" borderId="25" xfId="0" applyFont="1" applyBorder="1" applyAlignment="1">
      <alignment horizontal="left" vertical="top" wrapText="1"/>
    </xf>
    <xf numFmtId="0" fontId="36" fillId="0" borderId="33" xfId="0" applyNumberFormat="1" applyFont="1" applyBorder="1" applyAlignment="1">
      <alignment horizontal="left" vertical="top" wrapText="1"/>
    </xf>
    <xf numFmtId="0" fontId="19" fillId="0" borderId="33" xfId="0" applyFont="1" applyBorder="1" applyAlignment="1">
      <alignment horizontal="left" vertical="top" wrapText="1"/>
    </xf>
    <xf numFmtId="0" fontId="19" fillId="0" borderId="39" xfId="0" applyFont="1" applyBorder="1" applyAlignment="1">
      <alignment horizontal="left" vertical="top" wrapText="1"/>
    </xf>
    <xf numFmtId="164" fontId="19" fillId="0" borderId="30" xfId="0" applyNumberFormat="1" applyFont="1" applyBorder="1" applyAlignment="1">
      <alignment horizontal="left" vertical="top" wrapText="1"/>
    </xf>
    <xf numFmtId="0" fontId="19" fillId="0" borderId="33" xfId="0" applyNumberFormat="1" applyFont="1" applyBorder="1" applyAlignment="1">
      <alignment horizontal="left" vertical="top" wrapText="1"/>
    </xf>
    <xf numFmtId="4" fontId="6" fillId="0" borderId="24" xfId="0" applyNumberFormat="1" applyFont="1" applyBorder="1" applyAlignment="1">
      <alignment horizontal="right" vertical="top" wrapText="1"/>
    </xf>
    <xf numFmtId="0" fontId="19" fillId="0" borderId="34" xfId="0" applyFont="1" applyBorder="1" applyAlignment="1">
      <alignment horizontal="left" vertical="top" wrapText="1"/>
    </xf>
    <xf numFmtId="10" fontId="19" fillId="0" borderId="34" xfId="0" applyNumberFormat="1" applyFont="1" applyBorder="1" applyAlignment="1">
      <alignment horizontal="left" vertical="top" wrapText="1"/>
    </xf>
    <xf numFmtId="0" fontId="6" fillId="0" borderId="29" xfId="0" applyFont="1" applyBorder="1" applyAlignment="1">
      <alignment horizontal="left" vertical="top" wrapText="1"/>
    </xf>
    <xf numFmtId="10" fontId="6" fillId="0" borderId="29" xfId="0" applyNumberFormat="1" applyFont="1" applyBorder="1" applyAlignment="1">
      <alignment horizontal="left" vertical="top" wrapText="1"/>
    </xf>
    <xf numFmtId="0" fontId="6" fillId="0" borderId="32" xfId="0" applyFont="1" applyBorder="1" applyAlignment="1">
      <alignment horizontal="left" vertical="top" wrapText="1"/>
    </xf>
    <xf numFmtId="164" fontId="6" fillId="0" borderId="16" xfId="0" applyNumberFormat="1" applyFont="1" applyBorder="1" applyAlignment="1">
      <alignment horizontal="left" vertical="top" wrapText="1"/>
    </xf>
    <xf numFmtId="0" fontId="5" fillId="0" borderId="0" xfId="0" applyFont="1" applyBorder="1" applyAlignment="1">
      <alignment horizontal="justify" vertical="center"/>
    </xf>
    <xf numFmtId="0" fontId="14" fillId="0" borderId="0" xfId="0" applyFont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37" fillId="0" borderId="10" xfId="0" applyFont="1" applyFill="1" applyBorder="1" applyAlignment="1">
      <alignment vertical="center" wrapText="1"/>
    </xf>
    <xf numFmtId="0" fontId="37" fillId="0" borderId="10" xfId="0" applyFont="1" applyFill="1" applyBorder="1" applyAlignment="1">
      <alignment horizontal="center" vertical="center" wrapText="1"/>
    </xf>
    <xf numFmtId="0" fontId="37" fillId="0" borderId="10" xfId="0" applyFont="1" applyFill="1" applyBorder="1" applyAlignment="1">
      <alignment horizontal="center" vertical="center"/>
    </xf>
    <xf numFmtId="4" fontId="37" fillId="0" borderId="10" xfId="0" applyNumberFormat="1" applyFont="1" applyFill="1" applyBorder="1" applyAlignment="1">
      <alignment horizontal="center" vertical="center"/>
    </xf>
    <xf numFmtId="4" fontId="36" fillId="0" borderId="10" xfId="0" applyNumberFormat="1" applyFont="1" applyFill="1" applyBorder="1" applyAlignment="1">
      <alignment horizontal="center" vertical="center" wrapText="1"/>
    </xf>
    <xf numFmtId="0" fontId="37" fillId="0" borderId="10" xfId="0" applyFont="1" applyBorder="1" applyAlignment="1">
      <alignment vertical="center" wrapText="1"/>
    </xf>
    <xf numFmtId="0" fontId="37" fillId="0" borderId="10" xfId="0" applyFont="1" applyBorder="1" applyAlignment="1">
      <alignment horizontal="center" vertical="center" wrapText="1"/>
    </xf>
    <xf numFmtId="4" fontId="37" fillId="0" borderId="10" xfId="0" applyNumberFormat="1" applyFont="1" applyBorder="1" applyAlignment="1">
      <alignment horizontal="center" vertical="center" wrapText="1"/>
    </xf>
    <xf numFmtId="4" fontId="36" fillId="0" borderId="10" xfId="0" applyNumberFormat="1" applyFont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/>
    </xf>
    <xf numFmtId="4" fontId="14" fillId="0" borderId="9" xfId="0" applyNumberFormat="1" applyFont="1" applyFill="1" applyBorder="1" applyAlignment="1">
      <alignment horizontal="center" vertical="center"/>
    </xf>
    <xf numFmtId="0" fontId="5" fillId="0" borderId="0" xfId="0" applyFont="1" applyBorder="1" applyAlignment="1">
      <alignment horizontal="justify" vertical="center" wrapText="1"/>
    </xf>
    <xf numFmtId="0" fontId="27" fillId="4" borderId="18" xfId="2" applyFont="1" applyFill="1" applyBorder="1" applyAlignment="1">
      <alignment horizontal="center" vertical="center" wrapText="1" shrinkToFit="1"/>
    </xf>
    <xf numFmtId="0" fontId="27" fillId="4" borderId="19" xfId="2" applyFont="1" applyFill="1" applyBorder="1" applyAlignment="1">
      <alignment horizontal="center" vertical="center" wrapText="1" shrinkToFit="1"/>
    </xf>
    <xf numFmtId="0" fontId="27" fillId="4" borderId="20" xfId="2" applyFont="1" applyFill="1" applyBorder="1" applyAlignment="1">
      <alignment horizontal="center" vertical="center" wrapText="1" shrinkToFit="1"/>
    </xf>
    <xf numFmtId="0" fontId="22" fillId="4" borderId="0" xfId="2" applyFont="1" applyFill="1" applyBorder="1" applyAlignment="1">
      <alignment horizontal="center" wrapText="1"/>
    </xf>
    <xf numFmtId="0" fontId="23" fillId="4" borderId="0" xfId="2" applyFont="1" applyFill="1" applyBorder="1" applyAlignment="1">
      <alignment horizontal="left" vertical="top" wrapText="1"/>
    </xf>
    <xf numFmtId="0" fontId="24" fillId="4" borderId="0" xfId="2" applyFont="1" applyFill="1" applyBorder="1" applyAlignment="1">
      <alignment horizontal="left" vertical="center" wrapText="1"/>
    </xf>
    <xf numFmtId="0" fontId="25" fillId="4" borderId="0" xfId="2" applyFont="1" applyFill="1" applyBorder="1" applyAlignment="1">
      <alignment horizontal="left" vertical="center" wrapText="1"/>
    </xf>
    <xf numFmtId="0" fontId="23" fillId="4" borderId="0" xfId="2" applyFont="1" applyFill="1" applyBorder="1" applyAlignment="1">
      <alignment horizontal="left" vertical="top"/>
    </xf>
    <xf numFmtId="0" fontId="27" fillId="0" borderId="0" xfId="2" applyFont="1" applyFill="1" applyBorder="1" applyAlignment="1">
      <alignment horizontal="right" vertical="center"/>
    </xf>
    <xf numFmtId="0" fontId="28" fillId="4" borderId="0" xfId="2" applyFont="1" applyFill="1" applyBorder="1" applyAlignment="1">
      <alignment horizontal="right" vertical="center"/>
    </xf>
    <xf numFmtId="0" fontId="27" fillId="4" borderId="17" xfId="2" applyFont="1" applyFill="1" applyBorder="1" applyAlignment="1">
      <alignment horizontal="center" vertical="center" wrapText="1" shrinkToFit="1"/>
    </xf>
    <xf numFmtId="0" fontId="3" fillId="0" borderId="7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3" fillId="0" borderId="9" xfId="0" applyFont="1" applyBorder="1" applyAlignment="1">
      <alignment vertical="center" wrapText="1"/>
    </xf>
    <xf numFmtId="0" fontId="5" fillId="0" borderId="7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5" fillId="0" borderId="9" xfId="0" applyFont="1" applyBorder="1" applyAlignment="1">
      <alignment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vertical="center" wrapText="1"/>
    </xf>
    <xf numFmtId="0" fontId="5" fillId="0" borderId="11" xfId="0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9" fillId="0" borderId="3" xfId="0" applyFont="1" applyBorder="1" applyAlignment="1">
      <alignment vertical="center" wrapText="1"/>
    </xf>
    <xf numFmtId="0" fontId="9" fillId="0" borderId="11" xfId="0" applyFont="1" applyBorder="1" applyAlignment="1">
      <alignment vertical="center" wrapText="1"/>
    </xf>
    <xf numFmtId="0" fontId="9" fillId="0" borderId="14" xfId="0" applyFont="1" applyBorder="1" applyAlignment="1">
      <alignment vertical="center" wrapText="1"/>
    </xf>
    <xf numFmtId="4" fontId="10" fillId="2" borderId="3" xfId="0" applyNumberFormat="1" applyFont="1" applyFill="1" applyBorder="1" applyAlignment="1">
      <alignment horizontal="right" vertical="center" wrapText="1"/>
    </xf>
    <xf numFmtId="4" fontId="10" fillId="2" borderId="11" xfId="0" applyNumberFormat="1" applyFont="1" applyFill="1" applyBorder="1" applyAlignment="1">
      <alignment horizontal="right" vertical="center" wrapText="1"/>
    </xf>
    <xf numFmtId="4" fontId="10" fillId="2" borderId="4" xfId="0" applyNumberFormat="1" applyFont="1" applyFill="1" applyBorder="1" applyAlignment="1">
      <alignment horizontal="right" vertical="center" wrapText="1"/>
    </xf>
    <xf numFmtId="4" fontId="21" fillId="2" borderId="3" xfId="0" applyNumberFormat="1" applyFont="1" applyFill="1" applyBorder="1" applyAlignment="1">
      <alignment horizontal="right" vertical="center" wrapText="1"/>
    </xf>
    <xf numFmtId="4" fontId="21" fillId="2" borderId="11" xfId="0" applyNumberFormat="1" applyFont="1" applyFill="1" applyBorder="1" applyAlignment="1">
      <alignment horizontal="right" vertical="center" wrapText="1"/>
    </xf>
    <xf numFmtId="4" fontId="21" fillId="2" borderId="4" xfId="0" applyNumberFormat="1" applyFont="1" applyFill="1" applyBorder="1" applyAlignment="1">
      <alignment horizontal="right" vertical="center" wrapText="1"/>
    </xf>
    <xf numFmtId="0" fontId="5" fillId="0" borderId="15" xfId="0" applyFont="1" applyBorder="1" applyAlignment="1">
      <alignment vertical="center" wrapText="1"/>
    </xf>
    <xf numFmtId="4" fontId="5" fillId="2" borderId="3" xfId="0" applyNumberFormat="1" applyFont="1" applyFill="1" applyBorder="1" applyAlignment="1">
      <alignment horizontal="right" vertical="center" wrapText="1"/>
    </xf>
    <xf numFmtId="4" fontId="5" fillId="2" borderId="11" xfId="0" applyNumberFormat="1" applyFont="1" applyFill="1" applyBorder="1" applyAlignment="1">
      <alignment horizontal="right" vertical="center" wrapText="1"/>
    </xf>
    <xf numFmtId="4" fontId="5" fillId="2" borderId="4" xfId="0" applyNumberFormat="1" applyFont="1" applyFill="1" applyBorder="1" applyAlignment="1">
      <alignment horizontal="right" vertical="center" wrapText="1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6" fillId="0" borderId="7" xfId="0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6" fillId="0" borderId="9" xfId="0" applyFont="1" applyBorder="1" applyAlignment="1">
      <alignment vertical="center" wrapText="1"/>
    </xf>
    <xf numFmtId="0" fontId="33" fillId="0" borderId="0" xfId="0" applyNumberFormat="1" applyFont="1" applyAlignment="1">
      <alignment horizontal="left" vertical="top" wrapText="1"/>
    </xf>
    <xf numFmtId="0" fontId="34" fillId="0" borderId="0" xfId="0" applyNumberFormat="1" applyFont="1" applyBorder="1" applyAlignment="1">
      <alignment horizontal="right" vertical="top" wrapText="1"/>
    </xf>
    <xf numFmtId="0" fontId="27" fillId="0" borderId="0" xfId="0" applyNumberFormat="1" applyFont="1" applyBorder="1" applyAlignment="1">
      <alignment horizontal="center" vertical="top" wrapText="1"/>
    </xf>
    <xf numFmtId="0" fontId="19" fillId="0" borderId="0" xfId="0" applyNumberFormat="1" applyFont="1" applyBorder="1" applyAlignment="1">
      <alignment horizontal="center" vertical="center"/>
    </xf>
    <xf numFmtId="0" fontId="19" fillId="0" borderId="0" xfId="0" applyNumberFormat="1" applyFont="1" applyBorder="1" applyAlignment="1">
      <alignment horizontal="left" vertical="top" wrapText="1"/>
    </xf>
    <xf numFmtId="0" fontId="35" fillId="0" borderId="0" xfId="0" applyNumberFormat="1" applyFont="1" applyBorder="1" applyAlignment="1">
      <alignment horizontal="left" vertical="top" wrapText="1"/>
    </xf>
    <xf numFmtId="0" fontId="19" fillId="0" borderId="0" xfId="0" applyNumberFormat="1" applyFont="1" applyAlignment="1">
      <alignment horizontal="left" vertical="top" wrapText="1"/>
    </xf>
    <xf numFmtId="4" fontId="36" fillId="0" borderId="0" xfId="0" applyNumberFormat="1" applyFont="1" applyAlignment="1">
      <alignment horizontal="left" vertical="top" wrapText="1"/>
    </xf>
    <xf numFmtId="0" fontId="36" fillId="0" borderId="0" xfId="0" applyNumberFormat="1" applyFont="1" applyAlignment="1">
      <alignment horizontal="left" vertical="top" wrapText="1"/>
    </xf>
    <xf numFmtId="0" fontId="14" fillId="0" borderId="7" xfId="0" applyFont="1" applyFill="1" applyBorder="1" applyAlignment="1">
      <alignment horizontal="left" vertical="center"/>
    </xf>
    <xf numFmtId="0" fontId="14" fillId="0" borderId="5" xfId="0" applyFont="1" applyFill="1" applyBorder="1" applyAlignment="1">
      <alignment horizontal="left" vertical="center"/>
    </xf>
    <xf numFmtId="0" fontId="14" fillId="0" borderId="3" xfId="0" applyFont="1" applyBorder="1" applyAlignment="1">
      <alignment horizontal="center" vertical="center"/>
    </xf>
    <xf numFmtId="0" fontId="14" fillId="0" borderId="11" xfId="0" applyFont="1" applyBorder="1" applyAlignment="1">
      <alignment horizontal="center" vertical="center"/>
    </xf>
    <xf numFmtId="0" fontId="14" fillId="0" borderId="8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4" fontId="14" fillId="0" borderId="3" xfId="0" applyNumberFormat="1" applyFont="1" applyFill="1" applyBorder="1" applyAlignment="1">
      <alignment horizontal="center" vertical="center"/>
    </xf>
    <xf numFmtId="4" fontId="14" fillId="0" borderId="11" xfId="0" applyNumberFormat="1" applyFont="1" applyFill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5" fillId="0" borderId="1" xfId="0" applyFont="1" applyBorder="1" applyAlignment="1">
      <alignment vertical="center"/>
    </xf>
  </cellXfs>
  <cellStyles count="3">
    <cellStyle name="Обычный" xfId="0" builtinId="0"/>
    <cellStyle name="Обычный 10 2" xfId="2"/>
    <cellStyle name="Финансовый" xfId="1" builtinId="3"/>
  </cellStyles>
  <dxfs count="0"/>
  <tableStyles count="0" defaultTableStyle="TableStyleMedium2" defaultPivotStyle="PivotStyleLight16"/>
  <colors>
    <mruColors>
      <color rgb="FF00FF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27"/>
  <sheetViews>
    <sheetView tabSelected="1" view="pageBreakPreview" zoomScaleNormal="100" zoomScaleSheetLayoutView="100" workbookViewId="0">
      <selection activeCell="C3" sqref="C3:H3"/>
    </sheetView>
  </sheetViews>
  <sheetFormatPr defaultColWidth="9.140625" defaultRowHeight="12.75" x14ac:dyDescent="0.2"/>
  <cols>
    <col min="1" max="1" width="9.28515625" style="46" customWidth="1"/>
    <col min="2" max="2" width="30.42578125" style="46" customWidth="1"/>
    <col min="3" max="3" width="46.140625" style="46" customWidth="1"/>
    <col min="4" max="4" width="15.85546875" style="46" customWidth="1"/>
    <col min="5" max="6" width="25.28515625" style="46" customWidth="1"/>
    <col min="7" max="7" width="25.28515625" style="46" hidden="1" customWidth="1"/>
    <col min="8" max="8" width="25.28515625" style="46" customWidth="1"/>
    <col min="9" max="12" width="9.140625" style="67"/>
    <col min="13" max="16384" width="9.140625" style="46"/>
  </cols>
  <sheetData>
    <row r="2" spans="1:12" ht="20.25" x14ac:dyDescent="0.3">
      <c r="A2" s="173" t="s">
        <v>79</v>
      </c>
      <c r="B2" s="173"/>
      <c r="C2" s="173"/>
      <c r="D2" s="173"/>
      <c r="E2" s="173"/>
      <c r="F2" s="173"/>
      <c r="G2" s="173"/>
      <c r="H2" s="173"/>
    </row>
    <row r="3" spans="1:12" ht="41.25" customHeight="1" x14ac:dyDescent="0.2">
      <c r="A3" s="174" t="s">
        <v>80</v>
      </c>
      <c r="B3" s="174"/>
      <c r="C3" s="175" t="s">
        <v>167</v>
      </c>
      <c r="D3" s="176"/>
      <c r="E3" s="176"/>
      <c r="F3" s="176"/>
      <c r="G3" s="176"/>
      <c r="H3" s="176"/>
    </row>
    <row r="4" spans="1:12" ht="15.75" x14ac:dyDescent="0.2">
      <c r="A4" s="177" t="s">
        <v>81</v>
      </c>
      <c r="B4" s="177"/>
      <c r="C4" s="177"/>
      <c r="D4" s="48"/>
      <c r="E4" s="48"/>
      <c r="F4" s="48"/>
      <c r="G4" s="48"/>
      <c r="H4" s="48"/>
    </row>
    <row r="5" spans="1:12" ht="15.75" x14ac:dyDescent="0.2">
      <c r="A5" s="174" t="s">
        <v>168</v>
      </c>
      <c r="B5" s="174"/>
      <c r="C5" s="174"/>
      <c r="D5" s="174"/>
      <c r="E5" s="48"/>
      <c r="F5" s="48"/>
      <c r="G5" s="48"/>
      <c r="H5" s="48"/>
    </row>
    <row r="6" spans="1:12" ht="15.75" x14ac:dyDescent="0.25">
      <c r="A6" s="120" t="s">
        <v>147</v>
      </c>
      <c r="B6" s="49"/>
      <c r="C6" s="49"/>
      <c r="D6" s="49"/>
      <c r="E6" s="50"/>
      <c r="F6" s="50"/>
      <c r="G6" s="50"/>
      <c r="H6" s="50"/>
    </row>
    <row r="7" spans="1:12" ht="31.5" x14ac:dyDescent="0.25">
      <c r="A7" s="47"/>
      <c r="B7" s="51"/>
      <c r="C7" s="51"/>
      <c r="D7" s="52" t="s">
        <v>82</v>
      </c>
      <c r="E7" s="53">
        <f>H15</f>
        <v>686101.39199999999</v>
      </c>
      <c r="F7" s="54" t="s">
        <v>83</v>
      </c>
      <c r="G7" s="76"/>
      <c r="H7" s="51"/>
    </row>
    <row r="9" spans="1:12" x14ac:dyDescent="0.2">
      <c r="A9" s="180" t="s">
        <v>78</v>
      </c>
      <c r="B9" s="180" t="s">
        <v>84</v>
      </c>
      <c r="C9" s="180" t="s">
        <v>85</v>
      </c>
      <c r="D9" s="180" t="s">
        <v>86</v>
      </c>
      <c r="E9" s="170" t="s">
        <v>87</v>
      </c>
      <c r="F9" s="171"/>
      <c r="G9" s="171"/>
      <c r="H9" s="172"/>
    </row>
    <row r="10" spans="1:12" ht="25.5" x14ac:dyDescent="0.2">
      <c r="A10" s="180"/>
      <c r="B10" s="180"/>
      <c r="C10" s="180"/>
      <c r="D10" s="180"/>
      <c r="E10" s="70" t="s">
        <v>88</v>
      </c>
      <c r="F10" s="70" t="s">
        <v>89</v>
      </c>
      <c r="G10" s="70" t="s">
        <v>117</v>
      </c>
      <c r="H10" s="70" t="s">
        <v>90</v>
      </c>
    </row>
    <row r="11" spans="1:12" ht="38.25" customHeight="1" x14ac:dyDescent="0.2">
      <c r="A11" s="55">
        <v>1</v>
      </c>
      <c r="B11" s="56" t="s">
        <v>96</v>
      </c>
      <c r="C11" s="57" t="s">
        <v>153</v>
      </c>
      <c r="D11" s="58" t="s">
        <v>91</v>
      </c>
      <c r="E11" s="58">
        <f>'Смета_1 '!E30</f>
        <v>106086.56124759422</v>
      </c>
      <c r="F11" s="58">
        <v>0</v>
      </c>
      <c r="G11" s="58">
        <v>0</v>
      </c>
      <c r="H11" s="58">
        <f t="shared" ref="H11:H12" si="0">E11+F11+G11</f>
        <v>106086.56124759422</v>
      </c>
    </row>
    <row r="12" spans="1:12" ht="38.25" customHeight="1" x14ac:dyDescent="0.2">
      <c r="A12" s="55">
        <v>2</v>
      </c>
      <c r="B12" s="57" t="s">
        <v>92</v>
      </c>
      <c r="C12" s="57" t="s">
        <v>154</v>
      </c>
      <c r="D12" s="58" t="s">
        <v>93</v>
      </c>
      <c r="E12" s="59">
        <v>0</v>
      </c>
      <c r="F12" s="59">
        <f>Смета_2!E15*1000</f>
        <v>465664.599116</v>
      </c>
      <c r="G12" s="59">
        <v>0</v>
      </c>
      <c r="H12" s="58">
        <f t="shared" si="0"/>
        <v>465664.599116</v>
      </c>
    </row>
    <row r="13" spans="1:12" s="61" customFormat="1" ht="22.5" customHeight="1" x14ac:dyDescent="0.25">
      <c r="A13" s="178" t="s">
        <v>94</v>
      </c>
      <c r="B13" s="178"/>
      <c r="C13" s="178"/>
      <c r="D13" s="178"/>
      <c r="E13" s="60">
        <f>SUM(E11:E12)</f>
        <v>106086.56124759422</v>
      </c>
      <c r="F13" s="60">
        <f>SUM(F11:F12)</f>
        <v>465664.599116</v>
      </c>
      <c r="G13" s="60"/>
      <c r="H13" s="60">
        <f>ROUND(SUM(H11:H12),2)</f>
        <v>571751.16</v>
      </c>
      <c r="I13" s="67"/>
      <c r="J13" s="67"/>
      <c r="K13" s="67"/>
      <c r="L13" s="67"/>
    </row>
    <row r="14" spans="1:12" ht="22.5" customHeight="1" x14ac:dyDescent="0.2">
      <c r="A14" s="179" t="s">
        <v>76</v>
      </c>
      <c r="B14" s="179"/>
      <c r="C14" s="179"/>
      <c r="D14" s="179"/>
      <c r="E14" s="62"/>
      <c r="F14" s="62"/>
      <c r="G14" s="62"/>
      <c r="H14" s="63">
        <f>H15-H13</f>
        <v>114350.23199999996</v>
      </c>
    </row>
    <row r="15" spans="1:12" ht="22.5" customHeight="1" x14ac:dyDescent="0.2">
      <c r="A15" s="179" t="s">
        <v>95</v>
      </c>
      <c r="B15" s="179"/>
      <c r="C15" s="179"/>
      <c r="D15" s="179"/>
      <c r="E15" s="62"/>
      <c r="F15" s="62"/>
      <c r="G15" s="62"/>
      <c r="H15" s="63">
        <f>H13*1.2</f>
        <v>686101.39199999999</v>
      </c>
    </row>
    <row r="17" spans="1:12" customFormat="1" ht="28.5" customHeight="1" x14ac:dyDescent="0.25">
      <c r="A17" s="121"/>
      <c r="B17" s="122" t="s">
        <v>144</v>
      </c>
      <c r="C17" s="122"/>
      <c r="D17" s="122"/>
      <c r="E17" s="123"/>
    </row>
    <row r="18" spans="1:12" customFormat="1" ht="36.75" customHeight="1" x14ac:dyDescent="0.25">
      <c r="A18" s="121"/>
      <c r="B18" s="124" t="s">
        <v>139</v>
      </c>
      <c r="C18" s="125"/>
      <c r="D18" s="124"/>
      <c r="E18" s="123"/>
    </row>
    <row r="19" spans="1:12" s="61" customFormat="1" x14ac:dyDescent="0.25">
      <c r="D19" s="64"/>
      <c r="E19" s="64"/>
      <c r="H19" s="119"/>
      <c r="I19" s="67"/>
      <c r="J19" s="67"/>
      <c r="K19" s="67"/>
      <c r="L19" s="67"/>
    </row>
    <row r="20" spans="1:12" x14ac:dyDescent="0.2">
      <c r="H20" s="65"/>
    </row>
    <row r="27" spans="1:12" x14ac:dyDescent="0.2">
      <c r="E27" s="65"/>
    </row>
  </sheetData>
  <mergeCells count="13">
    <mergeCell ref="A13:D13"/>
    <mergeCell ref="A14:D14"/>
    <mergeCell ref="A15:D15"/>
    <mergeCell ref="A5:D5"/>
    <mergeCell ref="A9:A10"/>
    <mergeCell ref="B9:B10"/>
    <mergeCell ref="C9:C10"/>
    <mergeCell ref="D9:D10"/>
    <mergeCell ref="E9:H9"/>
    <mergeCell ref="A2:H2"/>
    <mergeCell ref="A3:B3"/>
    <mergeCell ref="C3:H3"/>
    <mergeCell ref="A4:C4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G66"/>
  <sheetViews>
    <sheetView view="pageBreakPreview" topLeftCell="A43" zoomScaleNormal="80" zoomScaleSheetLayoutView="100" workbookViewId="0">
      <selection activeCell="C66" sqref="C66"/>
    </sheetView>
  </sheetViews>
  <sheetFormatPr defaultRowHeight="15" x14ac:dyDescent="0.25"/>
  <cols>
    <col min="2" max="2" width="33.140625" customWidth="1"/>
    <col min="3" max="3" width="27.5703125" customWidth="1"/>
    <col min="4" max="4" width="50.5703125" customWidth="1"/>
    <col min="5" max="5" width="17.7109375" customWidth="1"/>
    <col min="6" max="6" width="14" style="32" bestFit="1" customWidth="1"/>
    <col min="7" max="7" width="13.85546875" style="35" customWidth="1"/>
  </cols>
  <sheetData>
    <row r="1" spans="1:7" x14ac:dyDescent="0.25">
      <c r="A1" s="206" t="s">
        <v>0</v>
      </c>
      <c r="B1" s="206"/>
      <c r="C1" s="206"/>
      <c r="D1" s="206"/>
      <c r="E1" s="206"/>
    </row>
    <row r="2" spans="1:7" ht="14.45" customHeight="1" thickBot="1" x14ac:dyDescent="0.3">
      <c r="A2" s="207" t="s">
        <v>1</v>
      </c>
      <c r="B2" s="207"/>
      <c r="C2" s="207"/>
      <c r="D2" s="207"/>
      <c r="E2" s="207"/>
    </row>
    <row r="3" spans="1:7" x14ac:dyDescent="0.25">
      <c r="A3" s="21"/>
      <c r="B3" s="21"/>
      <c r="C3" s="21"/>
      <c r="D3" s="21"/>
      <c r="E3" s="2"/>
    </row>
    <row r="4" spans="1:7" ht="15.75" thickBot="1" x14ac:dyDescent="0.3">
      <c r="A4" s="1"/>
      <c r="B4" s="1"/>
      <c r="C4" s="1"/>
      <c r="D4" s="1"/>
      <c r="E4" s="1"/>
    </row>
    <row r="5" spans="1:7" ht="80.25" customHeight="1" thickBot="1" x14ac:dyDescent="0.3">
      <c r="A5" s="24" t="s">
        <v>2</v>
      </c>
      <c r="B5" s="25" t="s">
        <v>66</v>
      </c>
      <c r="C5" s="24" t="s">
        <v>3</v>
      </c>
      <c r="D5" s="24" t="s">
        <v>4</v>
      </c>
      <c r="E5" s="26" t="s">
        <v>67</v>
      </c>
    </row>
    <row r="6" spans="1:7" ht="15.75" thickBot="1" x14ac:dyDescent="0.3">
      <c r="A6" s="3">
        <v>1</v>
      </c>
      <c r="B6" s="4">
        <v>2</v>
      </c>
      <c r="C6" s="5">
        <v>3</v>
      </c>
      <c r="D6" s="3">
        <v>4</v>
      </c>
      <c r="E6" s="6">
        <v>5</v>
      </c>
    </row>
    <row r="7" spans="1:7" ht="15.75" thickBot="1" x14ac:dyDescent="0.3">
      <c r="A7" s="208" t="s">
        <v>5</v>
      </c>
      <c r="B7" s="209"/>
      <c r="C7" s="209"/>
      <c r="D7" s="209"/>
      <c r="E7" s="210"/>
    </row>
    <row r="8" spans="1:7" ht="53.25" customHeight="1" x14ac:dyDescent="0.25">
      <c r="A8" s="187">
        <v>1</v>
      </c>
      <c r="B8" s="190" t="s">
        <v>6</v>
      </c>
      <c r="C8" s="7" t="s">
        <v>64</v>
      </c>
      <c r="D8" s="22" t="s">
        <v>121</v>
      </c>
      <c r="E8" s="203">
        <f>(575.8*299.62)*1.1*1*1*6.25*1</f>
        <v>1186083.2224999999</v>
      </c>
      <c r="F8" s="69">
        <v>1127253.49</v>
      </c>
      <c r="G8" s="36">
        <f>F8-E8</f>
        <v>-58829.732499999925</v>
      </c>
    </row>
    <row r="9" spans="1:7" x14ac:dyDescent="0.25">
      <c r="A9" s="188"/>
      <c r="B9" s="191"/>
      <c r="C9" s="8"/>
      <c r="D9" s="10" t="s">
        <v>7</v>
      </c>
      <c r="E9" s="204" t="s">
        <v>62</v>
      </c>
    </row>
    <row r="10" spans="1:7" ht="25.5" x14ac:dyDescent="0.25">
      <c r="A10" s="188"/>
      <c r="B10" s="191"/>
      <c r="C10" s="8"/>
      <c r="D10" s="11" t="s">
        <v>8</v>
      </c>
      <c r="E10" s="204" t="s">
        <v>62</v>
      </c>
    </row>
    <row r="11" spans="1:7" ht="15.75" thickBot="1" x14ac:dyDescent="0.3">
      <c r="A11" s="188"/>
      <c r="B11" s="191"/>
      <c r="C11" s="9"/>
      <c r="D11" s="12" t="s">
        <v>9</v>
      </c>
      <c r="E11" s="205" t="s">
        <v>62</v>
      </c>
    </row>
    <row r="12" spans="1:7" ht="24.75" thickBot="1" x14ac:dyDescent="0.3">
      <c r="A12" s="188"/>
      <c r="B12" s="191"/>
      <c r="C12" s="13" t="s">
        <v>10</v>
      </c>
      <c r="D12" s="14" t="s">
        <v>11</v>
      </c>
      <c r="E12" s="27" t="s">
        <v>12</v>
      </c>
    </row>
    <row r="13" spans="1:7" ht="24.75" thickBot="1" x14ac:dyDescent="0.3">
      <c r="A13" s="188"/>
      <c r="B13" s="191"/>
      <c r="C13" s="13" t="s">
        <v>13</v>
      </c>
      <c r="D13" s="14" t="s">
        <v>14</v>
      </c>
      <c r="E13" s="27" t="s">
        <v>12</v>
      </c>
    </row>
    <row r="14" spans="1:7" ht="24.75" thickBot="1" x14ac:dyDescent="0.3">
      <c r="A14" s="188"/>
      <c r="B14" s="191"/>
      <c r="C14" s="13" t="s">
        <v>15</v>
      </c>
      <c r="D14" s="14" t="s">
        <v>16</v>
      </c>
      <c r="E14" s="27" t="s">
        <v>12</v>
      </c>
    </row>
    <row r="15" spans="1:7" ht="24.75" thickBot="1" x14ac:dyDescent="0.3">
      <c r="A15" s="188"/>
      <c r="B15" s="191"/>
      <c r="C15" s="13" t="s">
        <v>119</v>
      </c>
      <c r="D15" s="68" t="s">
        <v>120</v>
      </c>
      <c r="E15" s="27" t="s">
        <v>12</v>
      </c>
    </row>
    <row r="16" spans="1:7" ht="15.75" thickBot="1" x14ac:dyDescent="0.3">
      <c r="A16" s="188"/>
      <c r="B16" s="191"/>
      <c r="C16" s="13" t="s">
        <v>17</v>
      </c>
      <c r="D16" s="15" t="s">
        <v>18</v>
      </c>
      <c r="E16" s="28"/>
    </row>
    <row r="17" spans="1:7" ht="36.75" thickBot="1" x14ac:dyDescent="0.3">
      <c r="A17" s="188"/>
      <c r="B17" s="191"/>
      <c r="C17" s="13" t="s">
        <v>19</v>
      </c>
      <c r="D17" s="15" t="s">
        <v>20</v>
      </c>
      <c r="E17" s="28"/>
    </row>
    <row r="18" spans="1:7" ht="36.75" customHeight="1" thickBot="1" x14ac:dyDescent="0.3">
      <c r="A18" s="188"/>
      <c r="B18" s="191"/>
      <c r="C18" s="13" t="s">
        <v>21</v>
      </c>
      <c r="D18" s="16">
        <v>6.4500000000000002E-2</v>
      </c>
      <c r="E18" s="28"/>
    </row>
    <row r="19" spans="1:7" ht="24.75" thickBot="1" x14ac:dyDescent="0.3">
      <c r="A19" s="188"/>
      <c r="B19" s="191"/>
      <c r="C19" s="13" t="s">
        <v>22</v>
      </c>
      <c r="D19" s="16">
        <v>9.1899999999999996E-2</v>
      </c>
      <c r="E19" s="28"/>
    </row>
    <row r="20" spans="1:7" ht="15.75" thickBot="1" x14ac:dyDescent="0.3">
      <c r="A20" s="188"/>
      <c r="B20" s="191"/>
      <c r="C20" s="13" t="s">
        <v>23</v>
      </c>
      <c r="D20" s="16">
        <v>2.3199999999999998E-2</v>
      </c>
      <c r="E20" s="28"/>
    </row>
    <row r="21" spans="1:7" ht="24.75" thickBot="1" x14ac:dyDescent="0.3">
      <c r="A21" s="188"/>
      <c r="B21" s="191"/>
      <c r="C21" s="13" t="s">
        <v>24</v>
      </c>
      <c r="D21" s="15" t="s">
        <v>12</v>
      </c>
      <c r="E21" s="28"/>
    </row>
    <row r="22" spans="1:7" ht="24.95" customHeight="1" thickBot="1" x14ac:dyDescent="0.3">
      <c r="A22" s="188"/>
      <c r="B22" s="191"/>
      <c r="C22" s="13" t="s">
        <v>25</v>
      </c>
      <c r="D22" s="16">
        <v>0.34200000000000003</v>
      </c>
      <c r="E22" s="28"/>
    </row>
    <row r="23" spans="1:7" ht="24.75" thickBot="1" x14ac:dyDescent="0.3">
      <c r="A23" s="188"/>
      <c r="B23" s="191"/>
      <c r="C23" s="13" t="s">
        <v>26</v>
      </c>
      <c r="D23" s="15" t="s">
        <v>12</v>
      </c>
      <c r="E23" s="28"/>
    </row>
    <row r="24" spans="1:7" ht="24.75" thickBot="1" x14ac:dyDescent="0.3">
      <c r="A24" s="188"/>
      <c r="B24" s="191"/>
      <c r="C24" s="13" t="s">
        <v>27</v>
      </c>
      <c r="D24" s="15" t="s">
        <v>12</v>
      </c>
      <c r="E24" s="28"/>
    </row>
    <row r="25" spans="1:7" ht="24.75" thickBot="1" x14ac:dyDescent="0.3">
      <c r="A25" s="188"/>
      <c r="B25" s="191"/>
      <c r="C25" s="13" t="s">
        <v>28</v>
      </c>
      <c r="D25" s="16">
        <v>0.17199999999999999</v>
      </c>
      <c r="E25" s="28"/>
    </row>
    <row r="26" spans="1:7" ht="15.75" thickBot="1" x14ac:dyDescent="0.3">
      <c r="A26" s="188"/>
      <c r="B26" s="191"/>
      <c r="C26" s="13" t="s">
        <v>29</v>
      </c>
      <c r="D26" s="15" t="s">
        <v>30</v>
      </c>
      <c r="E26" s="28"/>
    </row>
    <row r="27" spans="1:7" ht="24.75" thickBot="1" x14ac:dyDescent="0.3">
      <c r="A27" s="189"/>
      <c r="B27" s="192"/>
      <c r="C27" s="17" t="s">
        <v>31</v>
      </c>
      <c r="D27" s="14" t="s">
        <v>32</v>
      </c>
      <c r="E27" s="28"/>
    </row>
    <row r="28" spans="1:7" ht="51" x14ac:dyDescent="0.25">
      <c r="A28" s="187">
        <v>2</v>
      </c>
      <c r="B28" s="193" t="s">
        <v>33</v>
      </c>
      <c r="C28" s="7" t="s">
        <v>65</v>
      </c>
      <c r="D28" s="6" t="s">
        <v>122</v>
      </c>
      <c r="E28" s="196">
        <f>(452.6*299.62)*1.1*1*1*6.25*1</f>
        <v>932305.08250000025</v>
      </c>
      <c r="F28" s="32">
        <v>886062.75</v>
      </c>
      <c r="G28" s="36">
        <f>F28-E28</f>
        <v>-46242.332500000251</v>
      </c>
    </row>
    <row r="29" spans="1:7" x14ac:dyDescent="0.25">
      <c r="A29" s="188"/>
      <c r="B29" s="194"/>
      <c r="C29" s="8"/>
      <c r="D29" s="10" t="s">
        <v>34</v>
      </c>
      <c r="E29" s="197" t="s">
        <v>63</v>
      </c>
    </row>
    <row r="30" spans="1:7" ht="25.5" x14ac:dyDescent="0.25">
      <c r="A30" s="188"/>
      <c r="B30" s="194"/>
      <c r="C30" s="8"/>
      <c r="D30" s="11" t="s">
        <v>35</v>
      </c>
      <c r="E30" s="197" t="s">
        <v>63</v>
      </c>
    </row>
    <row r="31" spans="1:7" ht="15.75" thickBot="1" x14ac:dyDescent="0.3">
      <c r="A31" s="188"/>
      <c r="B31" s="194"/>
      <c r="C31" s="9"/>
      <c r="D31" s="18" t="s">
        <v>9</v>
      </c>
      <c r="E31" s="198" t="s">
        <v>63</v>
      </c>
    </row>
    <row r="32" spans="1:7" ht="24.75" thickBot="1" x14ac:dyDescent="0.3">
      <c r="A32" s="188"/>
      <c r="B32" s="194"/>
      <c r="C32" s="13" t="s">
        <v>10</v>
      </c>
      <c r="D32" s="14" t="s">
        <v>11</v>
      </c>
      <c r="E32" s="28" t="s">
        <v>12</v>
      </c>
    </row>
    <row r="33" spans="1:7" ht="24.75" thickBot="1" x14ac:dyDescent="0.3">
      <c r="A33" s="188"/>
      <c r="B33" s="194"/>
      <c r="C33" s="13" t="s">
        <v>36</v>
      </c>
      <c r="D33" s="14" t="s">
        <v>14</v>
      </c>
      <c r="E33" s="28" t="s">
        <v>12</v>
      </c>
    </row>
    <row r="34" spans="1:7" ht="24.75" thickBot="1" x14ac:dyDescent="0.3">
      <c r="A34" s="188"/>
      <c r="B34" s="194"/>
      <c r="C34" s="13" t="s">
        <v>15</v>
      </c>
      <c r="D34" s="14" t="s">
        <v>16</v>
      </c>
      <c r="E34" s="28" t="s">
        <v>12</v>
      </c>
    </row>
    <row r="35" spans="1:7" ht="24.75" thickBot="1" x14ac:dyDescent="0.3">
      <c r="A35" s="188"/>
      <c r="B35" s="194"/>
      <c r="C35" s="13" t="s">
        <v>119</v>
      </c>
      <c r="D35" s="68" t="s">
        <v>120</v>
      </c>
      <c r="E35" s="28" t="s">
        <v>12</v>
      </c>
    </row>
    <row r="36" spans="1:7" ht="24.75" thickBot="1" x14ac:dyDescent="0.3">
      <c r="A36" s="189"/>
      <c r="B36" s="195"/>
      <c r="C36" s="13" t="s">
        <v>37</v>
      </c>
      <c r="D36" s="14" t="s">
        <v>32</v>
      </c>
      <c r="E36" s="28"/>
    </row>
    <row r="37" spans="1:7" ht="38.25" x14ac:dyDescent="0.25">
      <c r="A37" s="187">
        <v>3</v>
      </c>
      <c r="B37" s="202" t="s">
        <v>38</v>
      </c>
      <c r="C37" s="7" t="s">
        <v>39</v>
      </c>
      <c r="D37" s="6" t="s">
        <v>123</v>
      </c>
      <c r="E37" s="203">
        <f>(100.6*350)*1.1*6.25</f>
        <v>242068.75</v>
      </c>
      <c r="F37" s="32">
        <v>230062.14</v>
      </c>
      <c r="G37" s="37">
        <f>F37-E37</f>
        <v>-12006.609999999986</v>
      </c>
    </row>
    <row r="38" spans="1:7" x14ac:dyDescent="0.25">
      <c r="A38" s="188"/>
      <c r="B38" s="191"/>
      <c r="C38" s="7" t="s">
        <v>40</v>
      </c>
      <c r="D38" s="10" t="s">
        <v>42</v>
      </c>
      <c r="E38" s="204" t="s">
        <v>41</v>
      </c>
    </row>
    <row r="39" spans="1:7" x14ac:dyDescent="0.25">
      <c r="A39" s="188"/>
      <c r="B39" s="191"/>
      <c r="C39" s="8"/>
      <c r="D39" s="11" t="s">
        <v>43</v>
      </c>
      <c r="E39" s="204" t="s">
        <v>41</v>
      </c>
    </row>
    <row r="40" spans="1:7" ht="15.75" thickBot="1" x14ac:dyDescent="0.3">
      <c r="A40" s="188"/>
      <c r="B40" s="191"/>
      <c r="C40" s="9"/>
      <c r="D40" s="12" t="s">
        <v>44</v>
      </c>
      <c r="E40" s="205" t="s">
        <v>41</v>
      </c>
    </row>
    <row r="41" spans="1:7" ht="24.75" thickBot="1" x14ac:dyDescent="0.3">
      <c r="A41" s="188"/>
      <c r="B41" s="191"/>
      <c r="C41" s="13" t="s">
        <v>10</v>
      </c>
      <c r="D41" s="14" t="s">
        <v>45</v>
      </c>
      <c r="E41" s="28" t="s">
        <v>12</v>
      </c>
    </row>
    <row r="42" spans="1:7" ht="24.75" thickBot="1" x14ac:dyDescent="0.3">
      <c r="A42" s="189"/>
      <c r="B42" s="192"/>
      <c r="C42" s="13" t="s">
        <v>119</v>
      </c>
      <c r="D42" s="68" t="s">
        <v>120</v>
      </c>
      <c r="E42" s="28" t="s">
        <v>12</v>
      </c>
    </row>
    <row r="43" spans="1:7" ht="38.25" x14ac:dyDescent="0.25">
      <c r="A43" s="187">
        <v>4</v>
      </c>
      <c r="B43" s="190" t="s">
        <v>46</v>
      </c>
      <c r="C43" s="7" t="s">
        <v>47</v>
      </c>
      <c r="D43" s="6" t="s">
        <v>124</v>
      </c>
      <c r="E43" s="199">
        <f>(47.4*40)*1.1*6.25</f>
        <v>13035.000000000002</v>
      </c>
      <c r="F43" s="32">
        <v>12388.46</v>
      </c>
      <c r="G43" s="37">
        <f>F43-E43</f>
        <v>-646.54000000000269</v>
      </c>
    </row>
    <row r="44" spans="1:7" x14ac:dyDescent="0.25">
      <c r="A44" s="188"/>
      <c r="B44" s="191"/>
      <c r="C44" s="7" t="s">
        <v>48</v>
      </c>
      <c r="D44" s="10" t="s">
        <v>50</v>
      </c>
      <c r="E44" s="200" t="s">
        <v>49</v>
      </c>
    </row>
    <row r="45" spans="1:7" x14ac:dyDescent="0.25">
      <c r="A45" s="188"/>
      <c r="B45" s="191"/>
      <c r="C45" s="8"/>
      <c r="D45" s="11" t="s">
        <v>51</v>
      </c>
      <c r="E45" s="200" t="s">
        <v>49</v>
      </c>
    </row>
    <row r="46" spans="1:7" ht="15.75" thickBot="1" x14ac:dyDescent="0.3">
      <c r="A46" s="188"/>
      <c r="B46" s="191"/>
      <c r="C46" s="9"/>
      <c r="D46" s="18" t="s">
        <v>44</v>
      </c>
      <c r="E46" s="201" t="s">
        <v>49</v>
      </c>
    </row>
    <row r="47" spans="1:7" ht="24.75" thickBot="1" x14ac:dyDescent="0.3">
      <c r="A47" s="188"/>
      <c r="B47" s="191"/>
      <c r="C47" s="13" t="s">
        <v>10</v>
      </c>
      <c r="D47" s="14" t="s">
        <v>45</v>
      </c>
      <c r="E47" s="28" t="s">
        <v>12</v>
      </c>
    </row>
    <row r="48" spans="1:7" ht="24.75" thickBot="1" x14ac:dyDescent="0.3">
      <c r="A48" s="189"/>
      <c r="B48" s="192"/>
      <c r="C48" s="13" t="s">
        <v>119</v>
      </c>
      <c r="D48" s="68" t="s">
        <v>120</v>
      </c>
      <c r="E48" s="28" t="s">
        <v>12</v>
      </c>
    </row>
    <row r="49" spans="1:7" ht="38.25" x14ac:dyDescent="0.25">
      <c r="A49" s="187">
        <v>5</v>
      </c>
      <c r="B49" s="190" t="s">
        <v>52</v>
      </c>
      <c r="C49" s="7" t="s">
        <v>53</v>
      </c>
      <c r="D49" s="6" t="s">
        <v>125</v>
      </c>
      <c r="E49" s="199">
        <f>(94.6*140)*1.1*6.25</f>
        <v>91052.500000000015</v>
      </c>
      <c r="F49" s="32">
        <v>86536.3</v>
      </c>
      <c r="G49" s="37">
        <f>F49-E49</f>
        <v>-4516.2000000000116</v>
      </c>
    </row>
    <row r="50" spans="1:7" x14ac:dyDescent="0.25">
      <c r="A50" s="188"/>
      <c r="B50" s="191"/>
      <c r="C50" s="7" t="s">
        <v>54</v>
      </c>
      <c r="D50" s="10" t="s">
        <v>50</v>
      </c>
      <c r="E50" s="200" t="s">
        <v>55</v>
      </c>
    </row>
    <row r="51" spans="1:7" x14ac:dyDescent="0.25">
      <c r="A51" s="188"/>
      <c r="B51" s="191"/>
      <c r="C51" s="8"/>
      <c r="D51" s="11" t="s">
        <v>43</v>
      </c>
      <c r="E51" s="200" t="s">
        <v>55</v>
      </c>
    </row>
    <row r="52" spans="1:7" ht="15.75" thickBot="1" x14ac:dyDescent="0.3">
      <c r="A52" s="188"/>
      <c r="B52" s="191"/>
      <c r="C52" s="9"/>
      <c r="D52" s="18" t="s">
        <v>44</v>
      </c>
      <c r="E52" s="201" t="s">
        <v>55</v>
      </c>
    </row>
    <row r="53" spans="1:7" ht="24.75" thickBot="1" x14ac:dyDescent="0.3">
      <c r="A53" s="188"/>
      <c r="B53" s="191"/>
      <c r="C53" s="13" t="s">
        <v>10</v>
      </c>
      <c r="D53" s="14" t="s">
        <v>45</v>
      </c>
      <c r="E53" s="28" t="s">
        <v>12</v>
      </c>
    </row>
    <row r="54" spans="1:7" ht="24.75" thickBot="1" x14ac:dyDescent="0.3">
      <c r="A54" s="189"/>
      <c r="B54" s="192"/>
      <c r="C54" s="13" t="s">
        <v>119</v>
      </c>
      <c r="D54" s="68" t="s">
        <v>120</v>
      </c>
      <c r="E54" s="28" t="s">
        <v>12</v>
      </c>
    </row>
    <row r="55" spans="1:7" ht="38.25" x14ac:dyDescent="0.25">
      <c r="A55" s="187">
        <v>6</v>
      </c>
      <c r="B55" s="190" t="s">
        <v>56</v>
      </c>
      <c r="C55" s="7" t="s">
        <v>57</v>
      </c>
      <c r="D55" s="6" t="s">
        <v>126</v>
      </c>
      <c r="E55" s="199">
        <f>(78.8*48)*1.1*6.25</f>
        <v>26004.000000000004</v>
      </c>
      <c r="F55" s="33">
        <v>24714.2</v>
      </c>
      <c r="G55" s="37">
        <f>F55-E55</f>
        <v>-1289.8000000000029</v>
      </c>
    </row>
    <row r="56" spans="1:7" x14ac:dyDescent="0.25">
      <c r="A56" s="188"/>
      <c r="B56" s="191"/>
      <c r="C56" s="7" t="s">
        <v>58</v>
      </c>
      <c r="D56" s="10" t="s">
        <v>50</v>
      </c>
      <c r="E56" s="200"/>
    </row>
    <row r="57" spans="1:7" x14ac:dyDescent="0.25">
      <c r="A57" s="188"/>
      <c r="B57" s="191"/>
      <c r="C57" s="8"/>
      <c r="D57" s="11" t="s">
        <v>43</v>
      </c>
      <c r="E57" s="200"/>
    </row>
    <row r="58" spans="1:7" ht="15.75" thickBot="1" x14ac:dyDescent="0.3">
      <c r="A58" s="188"/>
      <c r="B58" s="191"/>
      <c r="C58" s="9"/>
      <c r="D58" s="18" t="s">
        <v>44</v>
      </c>
      <c r="E58" s="201"/>
    </row>
    <row r="59" spans="1:7" ht="24.75" thickBot="1" x14ac:dyDescent="0.3">
      <c r="A59" s="188"/>
      <c r="B59" s="191"/>
      <c r="C59" s="13" t="s">
        <v>10</v>
      </c>
      <c r="D59" s="14" t="s">
        <v>45</v>
      </c>
      <c r="E59" s="28" t="s">
        <v>12</v>
      </c>
    </row>
    <row r="60" spans="1:7" ht="24.75" thickBot="1" x14ac:dyDescent="0.3">
      <c r="A60" s="189"/>
      <c r="B60" s="192"/>
      <c r="C60" s="13" t="s">
        <v>119</v>
      </c>
      <c r="D60" s="68" t="s">
        <v>120</v>
      </c>
      <c r="E60" s="28" t="s">
        <v>12</v>
      </c>
    </row>
    <row r="61" spans="1:7" ht="15.75" thickBot="1" x14ac:dyDescent="0.3">
      <c r="A61" s="19"/>
      <c r="B61" s="181"/>
      <c r="C61" s="182"/>
      <c r="D61" s="183"/>
      <c r="E61" s="29"/>
    </row>
    <row r="62" spans="1:7" ht="15.75" thickBot="1" x14ac:dyDescent="0.3">
      <c r="A62" s="19"/>
      <c r="B62" s="184" t="s">
        <v>59</v>
      </c>
      <c r="C62" s="185"/>
      <c r="D62" s="186"/>
      <c r="E62" s="66">
        <f>E8+E28+E37+E43+E49+E55</f>
        <v>2490548.5550000002</v>
      </c>
      <c r="F62" s="34">
        <v>2367017.35</v>
      </c>
      <c r="G62" s="37">
        <f>F62-E62</f>
        <v>-123531.20500000007</v>
      </c>
    </row>
    <row r="63" spans="1:7" ht="15.75" thickBot="1" x14ac:dyDescent="0.3">
      <c r="A63" s="19"/>
      <c r="B63" s="184" t="s">
        <v>60</v>
      </c>
      <c r="C63" s="185"/>
      <c r="D63" s="186"/>
      <c r="E63" s="30">
        <f>E62*20%</f>
        <v>498109.71100000007</v>
      </c>
      <c r="F63" s="34">
        <v>473403.47</v>
      </c>
      <c r="G63" s="37">
        <f>F63-E63</f>
        <v>-24706.241000000096</v>
      </c>
    </row>
    <row r="64" spans="1:7" ht="15.75" thickBot="1" x14ac:dyDescent="0.3">
      <c r="A64" s="19"/>
      <c r="B64" s="181" t="s">
        <v>61</v>
      </c>
      <c r="C64" s="182"/>
      <c r="D64" s="183"/>
      <c r="E64" s="29">
        <f>E62+E63</f>
        <v>2988658.2660000003</v>
      </c>
      <c r="F64" s="34">
        <v>2840420.82</v>
      </c>
      <c r="G64" s="37">
        <f>F64-E64</f>
        <v>-148237.44600000046</v>
      </c>
    </row>
    <row r="65" spans="1:5" x14ac:dyDescent="0.25">
      <c r="A65" s="20"/>
      <c r="B65" s="20"/>
      <c r="C65" s="20"/>
      <c r="D65" s="20"/>
      <c r="E65" s="20"/>
    </row>
    <row r="66" spans="1:5" x14ac:dyDescent="0.25">
      <c r="D66" s="31"/>
    </row>
  </sheetData>
  <mergeCells count="25">
    <mergeCell ref="A1:E1"/>
    <mergeCell ref="A2:E2"/>
    <mergeCell ref="A7:E7"/>
    <mergeCell ref="B8:B27"/>
    <mergeCell ref="E8:E11"/>
    <mergeCell ref="E28:E31"/>
    <mergeCell ref="E49:E52"/>
    <mergeCell ref="B55:B60"/>
    <mergeCell ref="E55:E58"/>
    <mergeCell ref="B37:B42"/>
    <mergeCell ref="E37:E40"/>
    <mergeCell ref="B43:B48"/>
    <mergeCell ref="E43:E46"/>
    <mergeCell ref="B61:D61"/>
    <mergeCell ref="B62:D62"/>
    <mergeCell ref="B63:D63"/>
    <mergeCell ref="B64:D64"/>
    <mergeCell ref="A8:A27"/>
    <mergeCell ref="A28:A36"/>
    <mergeCell ref="A37:A42"/>
    <mergeCell ref="A43:A48"/>
    <mergeCell ref="A49:A54"/>
    <mergeCell ref="A55:A60"/>
    <mergeCell ref="B49:B54"/>
    <mergeCell ref="B28:B36"/>
  </mergeCells>
  <pageMargins left="0.7" right="0.7" top="0.75" bottom="0.75" header="0.3" footer="0.3"/>
  <pageSetup paperSize="9" scale="63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5"/>
  <sheetViews>
    <sheetView view="pageBreakPreview" zoomScaleNormal="100" zoomScaleSheetLayoutView="100" workbookViewId="0">
      <selection activeCell="C6" sqref="C6:E6"/>
    </sheetView>
  </sheetViews>
  <sheetFormatPr defaultColWidth="11.42578125" defaultRowHeight="15" x14ac:dyDescent="0.25"/>
  <cols>
    <col min="1" max="1" width="3.5703125" style="75" customWidth="1"/>
    <col min="2" max="2" width="46.5703125" style="75" customWidth="1"/>
    <col min="3" max="3" width="48.42578125" style="75" customWidth="1"/>
    <col min="4" max="4" width="25" style="75" customWidth="1"/>
    <col min="5" max="5" width="14.5703125" style="75" customWidth="1"/>
    <col min="6" max="6" width="19.5703125" style="71" customWidth="1"/>
    <col min="7" max="256" width="11.42578125" style="71"/>
    <col min="257" max="257" width="3.5703125" style="71" customWidth="1"/>
    <col min="258" max="258" width="46.5703125" style="71" customWidth="1"/>
    <col min="259" max="259" width="41.42578125" style="71" customWidth="1"/>
    <col min="260" max="260" width="25" style="71" customWidth="1"/>
    <col min="261" max="261" width="14.5703125" style="71" customWidth="1"/>
    <col min="262" max="262" width="19.5703125" style="71" customWidth="1"/>
    <col min="263" max="512" width="11.42578125" style="71"/>
    <col min="513" max="513" width="3.5703125" style="71" customWidth="1"/>
    <col min="514" max="514" width="46.5703125" style="71" customWidth="1"/>
    <col min="515" max="515" width="41.42578125" style="71" customWidth="1"/>
    <col min="516" max="516" width="25" style="71" customWidth="1"/>
    <col min="517" max="517" width="14.5703125" style="71" customWidth="1"/>
    <col min="518" max="518" width="19.5703125" style="71" customWidth="1"/>
    <col min="519" max="768" width="11.42578125" style="71"/>
    <col min="769" max="769" width="3.5703125" style="71" customWidth="1"/>
    <col min="770" max="770" width="46.5703125" style="71" customWidth="1"/>
    <col min="771" max="771" width="41.42578125" style="71" customWidth="1"/>
    <col min="772" max="772" width="25" style="71" customWidth="1"/>
    <col min="773" max="773" width="14.5703125" style="71" customWidth="1"/>
    <col min="774" max="774" width="19.5703125" style="71" customWidth="1"/>
    <col min="775" max="1024" width="11.42578125" style="71"/>
    <col min="1025" max="1025" width="3.5703125" style="71" customWidth="1"/>
    <col min="1026" max="1026" width="46.5703125" style="71" customWidth="1"/>
    <col min="1027" max="1027" width="41.42578125" style="71" customWidth="1"/>
    <col min="1028" max="1028" width="25" style="71" customWidth="1"/>
    <col min="1029" max="1029" width="14.5703125" style="71" customWidth="1"/>
    <col min="1030" max="1030" width="19.5703125" style="71" customWidth="1"/>
    <col min="1031" max="1280" width="11.42578125" style="71"/>
    <col min="1281" max="1281" width="3.5703125" style="71" customWidth="1"/>
    <col min="1282" max="1282" width="46.5703125" style="71" customWidth="1"/>
    <col min="1283" max="1283" width="41.42578125" style="71" customWidth="1"/>
    <col min="1284" max="1284" width="25" style="71" customWidth="1"/>
    <col min="1285" max="1285" width="14.5703125" style="71" customWidth="1"/>
    <col min="1286" max="1286" width="19.5703125" style="71" customWidth="1"/>
    <col min="1287" max="1536" width="11.42578125" style="71"/>
    <col min="1537" max="1537" width="3.5703125" style="71" customWidth="1"/>
    <col min="1538" max="1538" width="46.5703125" style="71" customWidth="1"/>
    <col min="1539" max="1539" width="41.42578125" style="71" customWidth="1"/>
    <col min="1540" max="1540" width="25" style="71" customWidth="1"/>
    <col min="1541" max="1541" width="14.5703125" style="71" customWidth="1"/>
    <col min="1542" max="1542" width="19.5703125" style="71" customWidth="1"/>
    <col min="1543" max="1792" width="11.42578125" style="71"/>
    <col min="1793" max="1793" width="3.5703125" style="71" customWidth="1"/>
    <col min="1794" max="1794" width="46.5703125" style="71" customWidth="1"/>
    <col min="1795" max="1795" width="41.42578125" style="71" customWidth="1"/>
    <col min="1796" max="1796" width="25" style="71" customWidth="1"/>
    <col min="1797" max="1797" width="14.5703125" style="71" customWidth="1"/>
    <col min="1798" max="1798" width="19.5703125" style="71" customWidth="1"/>
    <col min="1799" max="2048" width="11.42578125" style="71"/>
    <col min="2049" max="2049" width="3.5703125" style="71" customWidth="1"/>
    <col min="2050" max="2050" width="46.5703125" style="71" customWidth="1"/>
    <col min="2051" max="2051" width="41.42578125" style="71" customWidth="1"/>
    <col min="2052" max="2052" width="25" style="71" customWidth="1"/>
    <col min="2053" max="2053" width="14.5703125" style="71" customWidth="1"/>
    <col min="2054" max="2054" width="19.5703125" style="71" customWidth="1"/>
    <col min="2055" max="2304" width="11.42578125" style="71"/>
    <col min="2305" max="2305" width="3.5703125" style="71" customWidth="1"/>
    <col min="2306" max="2306" width="46.5703125" style="71" customWidth="1"/>
    <col min="2307" max="2307" width="41.42578125" style="71" customWidth="1"/>
    <col min="2308" max="2308" width="25" style="71" customWidth="1"/>
    <col min="2309" max="2309" width="14.5703125" style="71" customWidth="1"/>
    <col min="2310" max="2310" width="19.5703125" style="71" customWidth="1"/>
    <col min="2311" max="2560" width="11.42578125" style="71"/>
    <col min="2561" max="2561" width="3.5703125" style="71" customWidth="1"/>
    <col min="2562" max="2562" width="46.5703125" style="71" customWidth="1"/>
    <col min="2563" max="2563" width="41.42578125" style="71" customWidth="1"/>
    <col min="2564" max="2564" width="25" style="71" customWidth="1"/>
    <col min="2565" max="2565" width="14.5703125" style="71" customWidth="1"/>
    <col min="2566" max="2566" width="19.5703125" style="71" customWidth="1"/>
    <col min="2567" max="2816" width="11.42578125" style="71"/>
    <col min="2817" max="2817" width="3.5703125" style="71" customWidth="1"/>
    <col min="2818" max="2818" width="46.5703125" style="71" customWidth="1"/>
    <col min="2819" max="2819" width="41.42578125" style="71" customWidth="1"/>
    <col min="2820" max="2820" width="25" style="71" customWidth="1"/>
    <col min="2821" max="2821" width="14.5703125" style="71" customWidth="1"/>
    <col min="2822" max="2822" width="19.5703125" style="71" customWidth="1"/>
    <col min="2823" max="3072" width="11.42578125" style="71"/>
    <col min="3073" max="3073" width="3.5703125" style="71" customWidth="1"/>
    <col min="3074" max="3074" width="46.5703125" style="71" customWidth="1"/>
    <col min="3075" max="3075" width="41.42578125" style="71" customWidth="1"/>
    <col min="3076" max="3076" width="25" style="71" customWidth="1"/>
    <col min="3077" max="3077" width="14.5703125" style="71" customWidth="1"/>
    <col min="3078" max="3078" width="19.5703125" style="71" customWidth="1"/>
    <col min="3079" max="3328" width="11.42578125" style="71"/>
    <col min="3329" max="3329" width="3.5703125" style="71" customWidth="1"/>
    <col min="3330" max="3330" width="46.5703125" style="71" customWidth="1"/>
    <col min="3331" max="3331" width="41.42578125" style="71" customWidth="1"/>
    <col min="3332" max="3332" width="25" style="71" customWidth="1"/>
    <col min="3333" max="3333" width="14.5703125" style="71" customWidth="1"/>
    <col min="3334" max="3334" width="19.5703125" style="71" customWidth="1"/>
    <col min="3335" max="3584" width="11.42578125" style="71"/>
    <col min="3585" max="3585" width="3.5703125" style="71" customWidth="1"/>
    <col min="3586" max="3586" width="46.5703125" style="71" customWidth="1"/>
    <col min="3587" max="3587" width="41.42578125" style="71" customWidth="1"/>
    <col min="3588" max="3588" width="25" style="71" customWidth="1"/>
    <col min="3589" max="3589" width="14.5703125" style="71" customWidth="1"/>
    <col min="3590" max="3590" width="19.5703125" style="71" customWidth="1"/>
    <col min="3591" max="3840" width="11.42578125" style="71"/>
    <col min="3841" max="3841" width="3.5703125" style="71" customWidth="1"/>
    <col min="3842" max="3842" width="46.5703125" style="71" customWidth="1"/>
    <col min="3843" max="3843" width="41.42578125" style="71" customWidth="1"/>
    <col min="3844" max="3844" width="25" style="71" customWidth="1"/>
    <col min="3845" max="3845" width="14.5703125" style="71" customWidth="1"/>
    <col min="3846" max="3846" width="19.5703125" style="71" customWidth="1"/>
    <col min="3847" max="4096" width="11.42578125" style="71"/>
    <col min="4097" max="4097" width="3.5703125" style="71" customWidth="1"/>
    <col min="4098" max="4098" width="46.5703125" style="71" customWidth="1"/>
    <col min="4099" max="4099" width="41.42578125" style="71" customWidth="1"/>
    <col min="4100" max="4100" width="25" style="71" customWidth="1"/>
    <col min="4101" max="4101" width="14.5703125" style="71" customWidth="1"/>
    <col min="4102" max="4102" width="19.5703125" style="71" customWidth="1"/>
    <col min="4103" max="4352" width="11.42578125" style="71"/>
    <col min="4353" max="4353" width="3.5703125" style="71" customWidth="1"/>
    <col min="4354" max="4354" width="46.5703125" style="71" customWidth="1"/>
    <col min="4355" max="4355" width="41.42578125" style="71" customWidth="1"/>
    <col min="4356" max="4356" width="25" style="71" customWidth="1"/>
    <col min="4357" max="4357" width="14.5703125" style="71" customWidth="1"/>
    <col min="4358" max="4358" width="19.5703125" style="71" customWidth="1"/>
    <col min="4359" max="4608" width="11.42578125" style="71"/>
    <col min="4609" max="4609" width="3.5703125" style="71" customWidth="1"/>
    <col min="4610" max="4610" width="46.5703125" style="71" customWidth="1"/>
    <col min="4611" max="4611" width="41.42578125" style="71" customWidth="1"/>
    <col min="4612" max="4612" width="25" style="71" customWidth="1"/>
    <col min="4613" max="4613" width="14.5703125" style="71" customWidth="1"/>
    <col min="4614" max="4614" width="19.5703125" style="71" customWidth="1"/>
    <col min="4615" max="4864" width="11.42578125" style="71"/>
    <col min="4865" max="4865" width="3.5703125" style="71" customWidth="1"/>
    <col min="4866" max="4866" width="46.5703125" style="71" customWidth="1"/>
    <col min="4867" max="4867" width="41.42578125" style="71" customWidth="1"/>
    <col min="4868" max="4868" width="25" style="71" customWidth="1"/>
    <col min="4869" max="4869" width="14.5703125" style="71" customWidth="1"/>
    <col min="4870" max="4870" width="19.5703125" style="71" customWidth="1"/>
    <col min="4871" max="5120" width="11.42578125" style="71"/>
    <col min="5121" max="5121" width="3.5703125" style="71" customWidth="1"/>
    <col min="5122" max="5122" width="46.5703125" style="71" customWidth="1"/>
    <col min="5123" max="5123" width="41.42578125" style="71" customWidth="1"/>
    <col min="5124" max="5124" width="25" style="71" customWidth="1"/>
    <col min="5125" max="5125" width="14.5703125" style="71" customWidth="1"/>
    <col min="5126" max="5126" width="19.5703125" style="71" customWidth="1"/>
    <col min="5127" max="5376" width="11.42578125" style="71"/>
    <col min="5377" max="5377" width="3.5703125" style="71" customWidth="1"/>
    <col min="5378" max="5378" width="46.5703125" style="71" customWidth="1"/>
    <col min="5379" max="5379" width="41.42578125" style="71" customWidth="1"/>
    <col min="5380" max="5380" width="25" style="71" customWidth="1"/>
    <col min="5381" max="5381" width="14.5703125" style="71" customWidth="1"/>
    <col min="5382" max="5382" width="19.5703125" style="71" customWidth="1"/>
    <col min="5383" max="5632" width="11.42578125" style="71"/>
    <col min="5633" max="5633" width="3.5703125" style="71" customWidth="1"/>
    <col min="5634" max="5634" width="46.5703125" style="71" customWidth="1"/>
    <col min="5635" max="5635" width="41.42578125" style="71" customWidth="1"/>
    <col min="5636" max="5636" width="25" style="71" customWidth="1"/>
    <col min="5637" max="5637" width="14.5703125" style="71" customWidth="1"/>
    <col min="5638" max="5638" width="19.5703125" style="71" customWidth="1"/>
    <col min="5639" max="5888" width="11.42578125" style="71"/>
    <col min="5889" max="5889" width="3.5703125" style="71" customWidth="1"/>
    <col min="5890" max="5890" width="46.5703125" style="71" customWidth="1"/>
    <col min="5891" max="5891" width="41.42578125" style="71" customWidth="1"/>
    <col min="5892" max="5892" width="25" style="71" customWidth="1"/>
    <col min="5893" max="5893" width="14.5703125" style="71" customWidth="1"/>
    <col min="5894" max="5894" width="19.5703125" style="71" customWidth="1"/>
    <col min="5895" max="6144" width="11.42578125" style="71"/>
    <col min="6145" max="6145" width="3.5703125" style="71" customWidth="1"/>
    <col min="6146" max="6146" width="46.5703125" style="71" customWidth="1"/>
    <col min="6147" max="6147" width="41.42578125" style="71" customWidth="1"/>
    <col min="6148" max="6148" width="25" style="71" customWidth="1"/>
    <col min="6149" max="6149" width="14.5703125" style="71" customWidth="1"/>
    <col min="6150" max="6150" width="19.5703125" style="71" customWidth="1"/>
    <col min="6151" max="6400" width="11.42578125" style="71"/>
    <col min="6401" max="6401" width="3.5703125" style="71" customWidth="1"/>
    <col min="6402" max="6402" width="46.5703125" style="71" customWidth="1"/>
    <col min="6403" max="6403" width="41.42578125" style="71" customWidth="1"/>
    <col min="6404" max="6404" width="25" style="71" customWidth="1"/>
    <col min="6405" max="6405" width="14.5703125" style="71" customWidth="1"/>
    <col min="6406" max="6406" width="19.5703125" style="71" customWidth="1"/>
    <col min="6407" max="6656" width="11.42578125" style="71"/>
    <col min="6657" max="6657" width="3.5703125" style="71" customWidth="1"/>
    <col min="6658" max="6658" width="46.5703125" style="71" customWidth="1"/>
    <col min="6659" max="6659" width="41.42578125" style="71" customWidth="1"/>
    <col min="6660" max="6660" width="25" style="71" customWidth="1"/>
    <col min="6661" max="6661" width="14.5703125" style="71" customWidth="1"/>
    <col min="6662" max="6662" width="19.5703125" style="71" customWidth="1"/>
    <col min="6663" max="6912" width="11.42578125" style="71"/>
    <col min="6913" max="6913" width="3.5703125" style="71" customWidth="1"/>
    <col min="6914" max="6914" width="46.5703125" style="71" customWidth="1"/>
    <col min="6915" max="6915" width="41.42578125" style="71" customWidth="1"/>
    <col min="6916" max="6916" width="25" style="71" customWidth="1"/>
    <col min="6917" max="6917" width="14.5703125" style="71" customWidth="1"/>
    <col min="6918" max="6918" width="19.5703125" style="71" customWidth="1"/>
    <col min="6919" max="7168" width="11.42578125" style="71"/>
    <col min="7169" max="7169" width="3.5703125" style="71" customWidth="1"/>
    <col min="7170" max="7170" width="46.5703125" style="71" customWidth="1"/>
    <col min="7171" max="7171" width="41.42578125" style="71" customWidth="1"/>
    <col min="7172" max="7172" width="25" style="71" customWidth="1"/>
    <col min="7173" max="7173" width="14.5703125" style="71" customWidth="1"/>
    <col min="7174" max="7174" width="19.5703125" style="71" customWidth="1"/>
    <col min="7175" max="7424" width="11.42578125" style="71"/>
    <col min="7425" max="7425" width="3.5703125" style="71" customWidth="1"/>
    <col min="7426" max="7426" width="46.5703125" style="71" customWidth="1"/>
    <col min="7427" max="7427" width="41.42578125" style="71" customWidth="1"/>
    <col min="7428" max="7428" width="25" style="71" customWidth="1"/>
    <col min="7429" max="7429" width="14.5703125" style="71" customWidth="1"/>
    <col min="7430" max="7430" width="19.5703125" style="71" customWidth="1"/>
    <col min="7431" max="7680" width="11.42578125" style="71"/>
    <col min="7681" max="7681" width="3.5703125" style="71" customWidth="1"/>
    <col min="7682" max="7682" width="46.5703125" style="71" customWidth="1"/>
    <col min="7683" max="7683" width="41.42578125" style="71" customWidth="1"/>
    <col min="7684" max="7684" width="25" style="71" customWidth="1"/>
    <col min="7685" max="7685" width="14.5703125" style="71" customWidth="1"/>
    <col min="7686" max="7686" width="19.5703125" style="71" customWidth="1"/>
    <col min="7687" max="7936" width="11.42578125" style="71"/>
    <col min="7937" max="7937" width="3.5703125" style="71" customWidth="1"/>
    <col min="7938" max="7938" width="46.5703125" style="71" customWidth="1"/>
    <col min="7939" max="7939" width="41.42578125" style="71" customWidth="1"/>
    <col min="7940" max="7940" width="25" style="71" customWidth="1"/>
    <col min="7941" max="7941" width="14.5703125" style="71" customWidth="1"/>
    <col min="7942" max="7942" width="19.5703125" style="71" customWidth="1"/>
    <col min="7943" max="8192" width="11.42578125" style="71"/>
    <col min="8193" max="8193" width="3.5703125" style="71" customWidth="1"/>
    <col min="8194" max="8194" width="46.5703125" style="71" customWidth="1"/>
    <col min="8195" max="8195" width="41.42578125" style="71" customWidth="1"/>
    <col min="8196" max="8196" width="25" style="71" customWidth="1"/>
    <col min="8197" max="8197" width="14.5703125" style="71" customWidth="1"/>
    <col min="8198" max="8198" width="19.5703125" style="71" customWidth="1"/>
    <col min="8199" max="8448" width="11.42578125" style="71"/>
    <col min="8449" max="8449" width="3.5703125" style="71" customWidth="1"/>
    <col min="8450" max="8450" width="46.5703125" style="71" customWidth="1"/>
    <col min="8451" max="8451" width="41.42578125" style="71" customWidth="1"/>
    <col min="8452" max="8452" width="25" style="71" customWidth="1"/>
    <col min="8453" max="8453" width="14.5703125" style="71" customWidth="1"/>
    <col min="8454" max="8454" width="19.5703125" style="71" customWidth="1"/>
    <col min="8455" max="8704" width="11.42578125" style="71"/>
    <col min="8705" max="8705" width="3.5703125" style="71" customWidth="1"/>
    <col min="8706" max="8706" width="46.5703125" style="71" customWidth="1"/>
    <col min="8707" max="8707" width="41.42578125" style="71" customWidth="1"/>
    <col min="8708" max="8708" width="25" style="71" customWidth="1"/>
    <col min="8709" max="8709" width="14.5703125" style="71" customWidth="1"/>
    <col min="8710" max="8710" width="19.5703125" style="71" customWidth="1"/>
    <col min="8711" max="8960" width="11.42578125" style="71"/>
    <col min="8961" max="8961" width="3.5703125" style="71" customWidth="1"/>
    <col min="8962" max="8962" width="46.5703125" style="71" customWidth="1"/>
    <col min="8963" max="8963" width="41.42578125" style="71" customWidth="1"/>
    <col min="8964" max="8964" width="25" style="71" customWidth="1"/>
    <col min="8965" max="8965" width="14.5703125" style="71" customWidth="1"/>
    <col min="8966" max="8966" width="19.5703125" style="71" customWidth="1"/>
    <col min="8967" max="9216" width="11.42578125" style="71"/>
    <col min="9217" max="9217" width="3.5703125" style="71" customWidth="1"/>
    <col min="9218" max="9218" width="46.5703125" style="71" customWidth="1"/>
    <col min="9219" max="9219" width="41.42578125" style="71" customWidth="1"/>
    <col min="9220" max="9220" width="25" style="71" customWidth="1"/>
    <col min="9221" max="9221" width="14.5703125" style="71" customWidth="1"/>
    <col min="9222" max="9222" width="19.5703125" style="71" customWidth="1"/>
    <col min="9223" max="9472" width="11.42578125" style="71"/>
    <col min="9473" max="9473" width="3.5703125" style="71" customWidth="1"/>
    <col min="9474" max="9474" width="46.5703125" style="71" customWidth="1"/>
    <col min="9475" max="9475" width="41.42578125" style="71" customWidth="1"/>
    <col min="9476" max="9476" width="25" style="71" customWidth="1"/>
    <col min="9477" max="9477" width="14.5703125" style="71" customWidth="1"/>
    <col min="9478" max="9478" width="19.5703125" style="71" customWidth="1"/>
    <col min="9479" max="9728" width="11.42578125" style="71"/>
    <col min="9729" max="9729" width="3.5703125" style="71" customWidth="1"/>
    <col min="9730" max="9730" width="46.5703125" style="71" customWidth="1"/>
    <col min="9731" max="9731" width="41.42578125" style="71" customWidth="1"/>
    <col min="9732" max="9732" width="25" style="71" customWidth="1"/>
    <col min="9733" max="9733" width="14.5703125" style="71" customWidth="1"/>
    <col min="9734" max="9734" width="19.5703125" style="71" customWidth="1"/>
    <col min="9735" max="9984" width="11.42578125" style="71"/>
    <col min="9985" max="9985" width="3.5703125" style="71" customWidth="1"/>
    <col min="9986" max="9986" width="46.5703125" style="71" customWidth="1"/>
    <col min="9987" max="9987" width="41.42578125" style="71" customWidth="1"/>
    <col min="9988" max="9988" width="25" style="71" customWidth="1"/>
    <col min="9989" max="9989" width="14.5703125" style="71" customWidth="1"/>
    <col min="9990" max="9990" width="19.5703125" style="71" customWidth="1"/>
    <col min="9991" max="10240" width="11.42578125" style="71"/>
    <col min="10241" max="10241" width="3.5703125" style="71" customWidth="1"/>
    <col min="10242" max="10242" width="46.5703125" style="71" customWidth="1"/>
    <col min="10243" max="10243" width="41.42578125" style="71" customWidth="1"/>
    <col min="10244" max="10244" width="25" style="71" customWidth="1"/>
    <col min="10245" max="10245" width="14.5703125" style="71" customWidth="1"/>
    <col min="10246" max="10246" width="19.5703125" style="71" customWidth="1"/>
    <col min="10247" max="10496" width="11.42578125" style="71"/>
    <col min="10497" max="10497" width="3.5703125" style="71" customWidth="1"/>
    <col min="10498" max="10498" width="46.5703125" style="71" customWidth="1"/>
    <col min="10499" max="10499" width="41.42578125" style="71" customWidth="1"/>
    <col min="10500" max="10500" width="25" style="71" customWidth="1"/>
    <col min="10501" max="10501" width="14.5703125" style="71" customWidth="1"/>
    <col min="10502" max="10502" width="19.5703125" style="71" customWidth="1"/>
    <col min="10503" max="10752" width="11.42578125" style="71"/>
    <col min="10753" max="10753" width="3.5703125" style="71" customWidth="1"/>
    <col min="10754" max="10754" width="46.5703125" style="71" customWidth="1"/>
    <col min="10755" max="10755" width="41.42578125" style="71" customWidth="1"/>
    <col min="10756" max="10756" width="25" style="71" customWidth="1"/>
    <col min="10757" max="10757" width="14.5703125" style="71" customWidth="1"/>
    <col min="10758" max="10758" width="19.5703125" style="71" customWidth="1"/>
    <col min="10759" max="11008" width="11.42578125" style="71"/>
    <col min="11009" max="11009" width="3.5703125" style="71" customWidth="1"/>
    <col min="11010" max="11010" width="46.5703125" style="71" customWidth="1"/>
    <col min="11011" max="11011" width="41.42578125" style="71" customWidth="1"/>
    <col min="11012" max="11012" width="25" style="71" customWidth="1"/>
    <col min="11013" max="11013" width="14.5703125" style="71" customWidth="1"/>
    <col min="11014" max="11014" width="19.5703125" style="71" customWidth="1"/>
    <col min="11015" max="11264" width="11.42578125" style="71"/>
    <col min="11265" max="11265" width="3.5703125" style="71" customWidth="1"/>
    <col min="11266" max="11266" width="46.5703125" style="71" customWidth="1"/>
    <col min="11267" max="11267" width="41.42578125" style="71" customWidth="1"/>
    <col min="11268" max="11268" width="25" style="71" customWidth="1"/>
    <col min="11269" max="11269" width="14.5703125" style="71" customWidth="1"/>
    <col min="11270" max="11270" width="19.5703125" style="71" customWidth="1"/>
    <col min="11271" max="11520" width="11.42578125" style="71"/>
    <col min="11521" max="11521" width="3.5703125" style="71" customWidth="1"/>
    <col min="11522" max="11522" width="46.5703125" style="71" customWidth="1"/>
    <col min="11523" max="11523" width="41.42578125" style="71" customWidth="1"/>
    <col min="11524" max="11524" width="25" style="71" customWidth="1"/>
    <col min="11525" max="11525" width="14.5703125" style="71" customWidth="1"/>
    <col min="11526" max="11526" width="19.5703125" style="71" customWidth="1"/>
    <col min="11527" max="11776" width="11.42578125" style="71"/>
    <col min="11777" max="11777" width="3.5703125" style="71" customWidth="1"/>
    <col min="11778" max="11778" width="46.5703125" style="71" customWidth="1"/>
    <col min="11779" max="11779" width="41.42578125" style="71" customWidth="1"/>
    <col min="11780" max="11780" width="25" style="71" customWidth="1"/>
    <col min="11781" max="11781" width="14.5703125" style="71" customWidth="1"/>
    <col min="11782" max="11782" width="19.5703125" style="71" customWidth="1"/>
    <col min="11783" max="12032" width="11.42578125" style="71"/>
    <col min="12033" max="12033" width="3.5703125" style="71" customWidth="1"/>
    <col min="12034" max="12034" width="46.5703125" style="71" customWidth="1"/>
    <col min="12035" max="12035" width="41.42578125" style="71" customWidth="1"/>
    <col min="12036" max="12036" width="25" style="71" customWidth="1"/>
    <col min="12037" max="12037" width="14.5703125" style="71" customWidth="1"/>
    <col min="12038" max="12038" width="19.5703125" style="71" customWidth="1"/>
    <col min="12039" max="12288" width="11.42578125" style="71"/>
    <col min="12289" max="12289" width="3.5703125" style="71" customWidth="1"/>
    <col min="12290" max="12290" width="46.5703125" style="71" customWidth="1"/>
    <col min="12291" max="12291" width="41.42578125" style="71" customWidth="1"/>
    <col min="12292" max="12292" width="25" style="71" customWidth="1"/>
    <col min="12293" max="12293" width="14.5703125" style="71" customWidth="1"/>
    <col min="12294" max="12294" width="19.5703125" style="71" customWidth="1"/>
    <col min="12295" max="12544" width="11.42578125" style="71"/>
    <col min="12545" max="12545" width="3.5703125" style="71" customWidth="1"/>
    <col min="12546" max="12546" width="46.5703125" style="71" customWidth="1"/>
    <col min="12547" max="12547" width="41.42578125" style="71" customWidth="1"/>
    <col min="12548" max="12548" width="25" style="71" customWidth="1"/>
    <col min="12549" max="12549" width="14.5703125" style="71" customWidth="1"/>
    <col min="12550" max="12550" width="19.5703125" style="71" customWidth="1"/>
    <col min="12551" max="12800" width="11.42578125" style="71"/>
    <col min="12801" max="12801" width="3.5703125" style="71" customWidth="1"/>
    <col min="12802" max="12802" width="46.5703125" style="71" customWidth="1"/>
    <col min="12803" max="12803" width="41.42578125" style="71" customWidth="1"/>
    <col min="12804" max="12804" width="25" style="71" customWidth="1"/>
    <col min="12805" max="12805" width="14.5703125" style="71" customWidth="1"/>
    <col min="12806" max="12806" width="19.5703125" style="71" customWidth="1"/>
    <col min="12807" max="13056" width="11.42578125" style="71"/>
    <col min="13057" max="13057" width="3.5703125" style="71" customWidth="1"/>
    <col min="13058" max="13058" width="46.5703125" style="71" customWidth="1"/>
    <col min="13059" max="13059" width="41.42578125" style="71" customWidth="1"/>
    <col min="13060" max="13060" width="25" style="71" customWidth="1"/>
    <col min="13061" max="13061" width="14.5703125" style="71" customWidth="1"/>
    <col min="13062" max="13062" width="19.5703125" style="71" customWidth="1"/>
    <col min="13063" max="13312" width="11.42578125" style="71"/>
    <col min="13313" max="13313" width="3.5703125" style="71" customWidth="1"/>
    <col min="13314" max="13314" width="46.5703125" style="71" customWidth="1"/>
    <col min="13315" max="13315" width="41.42578125" style="71" customWidth="1"/>
    <col min="13316" max="13316" width="25" style="71" customWidth="1"/>
    <col min="13317" max="13317" width="14.5703125" style="71" customWidth="1"/>
    <col min="13318" max="13318" width="19.5703125" style="71" customWidth="1"/>
    <col min="13319" max="13568" width="11.42578125" style="71"/>
    <col min="13569" max="13569" width="3.5703125" style="71" customWidth="1"/>
    <col min="13570" max="13570" width="46.5703125" style="71" customWidth="1"/>
    <col min="13571" max="13571" width="41.42578125" style="71" customWidth="1"/>
    <col min="13572" max="13572" width="25" style="71" customWidth="1"/>
    <col min="13573" max="13573" width="14.5703125" style="71" customWidth="1"/>
    <col min="13574" max="13574" width="19.5703125" style="71" customWidth="1"/>
    <col min="13575" max="13824" width="11.42578125" style="71"/>
    <col min="13825" max="13825" width="3.5703125" style="71" customWidth="1"/>
    <col min="13826" max="13826" width="46.5703125" style="71" customWidth="1"/>
    <col min="13827" max="13827" width="41.42578125" style="71" customWidth="1"/>
    <col min="13828" max="13828" width="25" style="71" customWidth="1"/>
    <col min="13829" max="13829" width="14.5703125" style="71" customWidth="1"/>
    <col min="13830" max="13830" width="19.5703125" style="71" customWidth="1"/>
    <col min="13831" max="14080" width="11.42578125" style="71"/>
    <col min="14081" max="14081" width="3.5703125" style="71" customWidth="1"/>
    <col min="14082" max="14082" width="46.5703125" style="71" customWidth="1"/>
    <col min="14083" max="14083" width="41.42578125" style="71" customWidth="1"/>
    <col min="14084" max="14084" width="25" style="71" customWidth="1"/>
    <col min="14085" max="14085" width="14.5703125" style="71" customWidth="1"/>
    <col min="14086" max="14086" width="19.5703125" style="71" customWidth="1"/>
    <col min="14087" max="14336" width="11.42578125" style="71"/>
    <col min="14337" max="14337" width="3.5703125" style="71" customWidth="1"/>
    <col min="14338" max="14338" width="46.5703125" style="71" customWidth="1"/>
    <col min="14339" max="14339" width="41.42578125" style="71" customWidth="1"/>
    <col min="14340" max="14340" width="25" style="71" customWidth="1"/>
    <col min="14341" max="14341" width="14.5703125" style="71" customWidth="1"/>
    <col min="14342" max="14342" width="19.5703125" style="71" customWidth="1"/>
    <col min="14343" max="14592" width="11.42578125" style="71"/>
    <col min="14593" max="14593" width="3.5703125" style="71" customWidth="1"/>
    <col min="14594" max="14594" width="46.5703125" style="71" customWidth="1"/>
    <col min="14595" max="14595" width="41.42578125" style="71" customWidth="1"/>
    <col min="14596" max="14596" width="25" style="71" customWidth="1"/>
    <col min="14597" max="14597" width="14.5703125" style="71" customWidth="1"/>
    <col min="14598" max="14598" width="19.5703125" style="71" customWidth="1"/>
    <col min="14599" max="14848" width="11.42578125" style="71"/>
    <col min="14849" max="14849" width="3.5703125" style="71" customWidth="1"/>
    <col min="14850" max="14850" width="46.5703125" style="71" customWidth="1"/>
    <col min="14851" max="14851" width="41.42578125" style="71" customWidth="1"/>
    <col min="14852" max="14852" width="25" style="71" customWidth="1"/>
    <col min="14853" max="14853" width="14.5703125" style="71" customWidth="1"/>
    <col min="14854" max="14854" width="19.5703125" style="71" customWidth="1"/>
    <col min="14855" max="15104" width="11.42578125" style="71"/>
    <col min="15105" max="15105" width="3.5703125" style="71" customWidth="1"/>
    <col min="15106" max="15106" width="46.5703125" style="71" customWidth="1"/>
    <col min="15107" max="15107" width="41.42578125" style="71" customWidth="1"/>
    <col min="15108" max="15108" width="25" style="71" customWidth="1"/>
    <col min="15109" max="15109" width="14.5703125" style="71" customWidth="1"/>
    <col min="15110" max="15110" width="19.5703125" style="71" customWidth="1"/>
    <col min="15111" max="15360" width="11.42578125" style="71"/>
    <col min="15361" max="15361" width="3.5703125" style="71" customWidth="1"/>
    <col min="15362" max="15362" width="46.5703125" style="71" customWidth="1"/>
    <col min="15363" max="15363" width="41.42578125" style="71" customWidth="1"/>
    <col min="15364" max="15364" width="25" style="71" customWidth="1"/>
    <col min="15365" max="15365" width="14.5703125" style="71" customWidth="1"/>
    <col min="15366" max="15366" width="19.5703125" style="71" customWidth="1"/>
    <col min="15367" max="15616" width="11.42578125" style="71"/>
    <col min="15617" max="15617" width="3.5703125" style="71" customWidth="1"/>
    <col min="15618" max="15618" width="46.5703125" style="71" customWidth="1"/>
    <col min="15619" max="15619" width="41.42578125" style="71" customWidth="1"/>
    <col min="15620" max="15620" width="25" style="71" customWidth="1"/>
    <col min="15621" max="15621" width="14.5703125" style="71" customWidth="1"/>
    <col min="15622" max="15622" width="19.5703125" style="71" customWidth="1"/>
    <col min="15623" max="15872" width="11.42578125" style="71"/>
    <col min="15873" max="15873" width="3.5703125" style="71" customWidth="1"/>
    <col min="15874" max="15874" width="46.5703125" style="71" customWidth="1"/>
    <col min="15875" max="15875" width="41.42578125" style="71" customWidth="1"/>
    <col min="15876" max="15876" width="25" style="71" customWidth="1"/>
    <col min="15877" max="15877" width="14.5703125" style="71" customWidth="1"/>
    <col min="15878" max="15878" width="19.5703125" style="71" customWidth="1"/>
    <col min="15879" max="16128" width="11.42578125" style="71"/>
    <col min="16129" max="16129" width="3.5703125" style="71" customWidth="1"/>
    <col min="16130" max="16130" width="46.5703125" style="71" customWidth="1"/>
    <col min="16131" max="16131" width="41.42578125" style="71" customWidth="1"/>
    <col min="16132" max="16132" width="25" style="71" customWidth="1"/>
    <col min="16133" max="16133" width="14.5703125" style="71" customWidth="1"/>
    <col min="16134" max="16134" width="19.5703125" style="71" customWidth="1"/>
    <col min="16135" max="16384" width="11.42578125" style="71"/>
  </cols>
  <sheetData>
    <row r="1" spans="1:5" ht="25.5" customHeight="1" x14ac:dyDescent="0.25">
      <c r="A1" s="211"/>
      <c r="B1" s="211"/>
      <c r="C1" s="212" t="s">
        <v>97</v>
      </c>
      <c r="D1" s="212"/>
      <c r="E1" s="212"/>
    </row>
    <row r="2" spans="1:5" s="72" customFormat="1" x14ac:dyDescent="0.25">
      <c r="A2" s="96"/>
      <c r="B2" s="96"/>
      <c r="C2" s="97"/>
      <c r="D2" s="97"/>
      <c r="E2" s="97"/>
    </row>
    <row r="3" spans="1:5" x14ac:dyDescent="0.25">
      <c r="A3" s="213" t="s">
        <v>98</v>
      </c>
      <c r="B3" s="213"/>
      <c r="C3" s="213"/>
      <c r="D3" s="213"/>
      <c r="E3" s="213"/>
    </row>
    <row r="4" spans="1:5" x14ac:dyDescent="0.25">
      <c r="A4" s="214" t="s">
        <v>116</v>
      </c>
      <c r="B4" s="214"/>
      <c r="C4" s="214"/>
      <c r="D4" s="214"/>
      <c r="E4" s="214"/>
    </row>
    <row r="5" spans="1:5" ht="42.95" customHeight="1" x14ac:dyDescent="0.25">
      <c r="A5" s="215" t="s">
        <v>99</v>
      </c>
      <c r="B5" s="215"/>
      <c r="C5" s="216" t="s">
        <v>165</v>
      </c>
      <c r="D5" s="216"/>
      <c r="E5" s="216"/>
    </row>
    <row r="6" spans="1:5" ht="27.2" customHeight="1" x14ac:dyDescent="0.25">
      <c r="A6" s="217" t="s">
        <v>100</v>
      </c>
      <c r="B6" s="217"/>
      <c r="C6" s="217"/>
      <c r="D6" s="217"/>
      <c r="E6" s="217"/>
    </row>
    <row r="7" spans="1:5" ht="23.85" customHeight="1" x14ac:dyDescent="0.25">
      <c r="A7" s="217" t="s">
        <v>101</v>
      </c>
      <c r="B7" s="217"/>
      <c r="C7" s="217" t="s">
        <v>118</v>
      </c>
      <c r="D7" s="217"/>
      <c r="E7" s="217"/>
    </row>
    <row r="8" spans="1:5" ht="44.1" customHeight="1" x14ac:dyDescent="0.25">
      <c r="A8" s="77" t="s">
        <v>2</v>
      </c>
      <c r="B8" s="78" t="s">
        <v>102</v>
      </c>
      <c r="C8" s="78" t="s">
        <v>103</v>
      </c>
      <c r="D8" s="79" t="s">
        <v>104</v>
      </c>
      <c r="E8" s="77" t="s">
        <v>105</v>
      </c>
    </row>
    <row r="9" spans="1:5" x14ac:dyDescent="0.25">
      <c r="A9" s="80" t="s">
        <v>106</v>
      </c>
      <c r="B9" s="81">
        <v>2</v>
      </c>
      <c r="C9" s="81">
        <v>3</v>
      </c>
      <c r="D9" s="82">
        <v>4</v>
      </c>
      <c r="E9" s="82">
        <v>5</v>
      </c>
    </row>
    <row r="10" spans="1:5" ht="166.15" customHeight="1" x14ac:dyDescent="0.25">
      <c r="A10" s="98" t="s">
        <v>106</v>
      </c>
      <c r="B10" s="140" t="s">
        <v>155</v>
      </c>
      <c r="C10" s="135" t="s">
        <v>158</v>
      </c>
      <c r="D10" s="83" t="s">
        <v>159</v>
      </c>
      <c r="E10" s="148">
        <f>330.6*10.41*4.3*6.53*0.4386</f>
        <v>42384.185620772405</v>
      </c>
    </row>
    <row r="11" spans="1:5" ht="15.75" customHeight="1" x14ac:dyDescent="0.25">
      <c r="A11" s="99" t="s">
        <v>107</v>
      </c>
      <c r="B11" s="101" t="s">
        <v>108</v>
      </c>
      <c r="C11" s="136"/>
      <c r="D11" s="101"/>
      <c r="E11" s="102"/>
    </row>
    <row r="12" spans="1:5" ht="33" customHeight="1" x14ac:dyDescent="0.25">
      <c r="A12" s="116"/>
      <c r="B12" s="141" t="s">
        <v>129</v>
      </c>
      <c r="C12" s="136" t="s">
        <v>130</v>
      </c>
      <c r="D12" s="117"/>
      <c r="E12" s="118"/>
    </row>
    <row r="13" spans="1:5" ht="46.5" customHeight="1" x14ac:dyDescent="0.25">
      <c r="A13" s="103"/>
      <c r="B13" s="142" t="s">
        <v>141</v>
      </c>
      <c r="C13" s="136" t="s">
        <v>140</v>
      </c>
      <c r="D13" s="104"/>
      <c r="E13" s="105"/>
    </row>
    <row r="14" spans="1:5" ht="15.75" customHeight="1" x14ac:dyDescent="0.25">
      <c r="A14" s="103" t="s">
        <v>107</v>
      </c>
      <c r="B14" s="143" t="s">
        <v>109</v>
      </c>
      <c r="C14" s="137"/>
      <c r="D14" s="104"/>
      <c r="E14" s="105"/>
    </row>
    <row r="15" spans="1:5" ht="28.5" hidden="1" customHeight="1" x14ac:dyDescent="0.25">
      <c r="A15" s="103" t="s">
        <v>107</v>
      </c>
      <c r="B15" s="144" t="s">
        <v>110</v>
      </c>
      <c r="C15" s="138">
        <v>3.5499999999999997E-2</v>
      </c>
      <c r="D15" s="86"/>
      <c r="E15" s="87"/>
    </row>
    <row r="16" spans="1:5" ht="54.75" customHeight="1" x14ac:dyDescent="0.25">
      <c r="A16" s="103" t="s">
        <v>107</v>
      </c>
      <c r="B16" s="144" t="s">
        <v>132</v>
      </c>
      <c r="C16" s="138">
        <v>0.1358</v>
      </c>
      <c r="D16" s="86"/>
      <c r="E16" s="87"/>
    </row>
    <row r="17" spans="1:6" ht="45.75" customHeight="1" x14ac:dyDescent="0.25">
      <c r="A17" s="103" t="s">
        <v>107</v>
      </c>
      <c r="B17" s="145" t="s">
        <v>131</v>
      </c>
      <c r="C17" s="139">
        <v>0.2752</v>
      </c>
      <c r="D17" s="86"/>
      <c r="E17" s="87"/>
    </row>
    <row r="18" spans="1:6" ht="33" customHeight="1" x14ac:dyDescent="0.25">
      <c r="A18" s="133" t="s">
        <v>107</v>
      </c>
      <c r="B18" s="93" t="s">
        <v>133</v>
      </c>
      <c r="C18" s="146">
        <v>2.76E-2</v>
      </c>
      <c r="D18" s="134"/>
      <c r="E18" s="87"/>
    </row>
    <row r="19" spans="1:6" ht="33" customHeight="1" x14ac:dyDescent="0.25">
      <c r="A19" s="109"/>
      <c r="B19" s="153" t="s">
        <v>134</v>
      </c>
      <c r="C19" s="154">
        <v>0.43859999999999999</v>
      </c>
      <c r="D19" s="131"/>
      <c r="E19" s="132"/>
    </row>
    <row r="20" spans="1:6" ht="178.9" customHeight="1" x14ac:dyDescent="0.25">
      <c r="A20" s="128" t="s">
        <v>111</v>
      </c>
      <c r="B20" s="106" t="s">
        <v>156</v>
      </c>
      <c r="C20" s="88" t="s">
        <v>157</v>
      </c>
      <c r="D20" s="93" t="s">
        <v>160</v>
      </c>
      <c r="E20" s="130">
        <f>530.2*10.411*4.3*6.53*0.411</f>
        <v>63702.375626821806</v>
      </c>
    </row>
    <row r="21" spans="1:6" ht="21" customHeight="1" x14ac:dyDescent="0.25">
      <c r="A21" s="103" t="s">
        <v>107</v>
      </c>
      <c r="B21" s="100" t="s">
        <v>108</v>
      </c>
      <c r="C21" s="101"/>
      <c r="D21" s="86"/>
      <c r="E21" s="87"/>
    </row>
    <row r="22" spans="1:6" ht="36.75" customHeight="1" x14ac:dyDescent="0.25">
      <c r="A22" s="128"/>
      <c r="B22" s="141" t="s">
        <v>129</v>
      </c>
      <c r="C22" s="136" t="s">
        <v>130</v>
      </c>
      <c r="D22" s="147"/>
      <c r="E22" s="129"/>
    </row>
    <row r="23" spans="1:6" ht="47.25" customHeight="1" x14ac:dyDescent="0.25">
      <c r="A23" s="103" t="s">
        <v>107</v>
      </c>
      <c r="B23" s="84" t="s">
        <v>141</v>
      </c>
      <c r="C23" s="101" t="s">
        <v>140</v>
      </c>
      <c r="D23" s="86"/>
      <c r="E23" s="87"/>
    </row>
    <row r="24" spans="1:6" ht="15" customHeight="1" x14ac:dyDescent="0.25">
      <c r="A24" s="103" t="s">
        <v>107</v>
      </c>
      <c r="B24" s="143" t="s">
        <v>109</v>
      </c>
      <c r="C24" s="137"/>
      <c r="D24" s="104"/>
      <c r="E24" s="105"/>
    </row>
    <row r="25" spans="1:6" ht="21.75" hidden="1" customHeight="1" x14ac:dyDescent="0.25">
      <c r="A25" s="103"/>
      <c r="B25" s="85" t="s">
        <v>112</v>
      </c>
      <c r="C25" s="89">
        <v>7.3400000000000007E-2</v>
      </c>
      <c r="D25" s="86"/>
      <c r="E25" s="87"/>
    </row>
    <row r="26" spans="1:6" ht="23.25" hidden="1" customHeight="1" x14ac:dyDescent="0.25">
      <c r="A26" s="128"/>
      <c r="B26" s="149" t="s">
        <v>113</v>
      </c>
      <c r="C26" s="150">
        <v>5.2900000000000003E-2</v>
      </c>
      <c r="D26" s="147"/>
      <c r="E26" s="129"/>
    </row>
    <row r="27" spans="1:6" ht="39" customHeight="1" x14ac:dyDescent="0.25">
      <c r="A27" s="103"/>
      <c r="B27" s="85" t="s">
        <v>135</v>
      </c>
      <c r="C27" s="89">
        <v>0.377</v>
      </c>
      <c r="D27" s="86"/>
      <c r="E27" s="87"/>
    </row>
    <row r="28" spans="1:6" ht="23.25" customHeight="1" x14ac:dyDescent="0.25">
      <c r="A28" s="103"/>
      <c r="B28" s="126" t="s">
        <v>137</v>
      </c>
      <c r="C28" s="90">
        <v>3.4000000000000002E-2</v>
      </c>
      <c r="D28" s="86"/>
      <c r="E28" s="87"/>
    </row>
    <row r="29" spans="1:6" ht="28.5" customHeight="1" x14ac:dyDescent="0.25">
      <c r="A29" s="107" t="s">
        <v>107</v>
      </c>
      <c r="B29" s="151" t="s">
        <v>136</v>
      </c>
      <c r="C29" s="152">
        <v>0.41099999999999998</v>
      </c>
      <c r="D29" s="91"/>
      <c r="E29" s="92"/>
    </row>
    <row r="30" spans="1:6" ht="20.25" customHeight="1" x14ac:dyDescent="0.25">
      <c r="A30" s="109"/>
      <c r="B30" s="111" t="s">
        <v>127</v>
      </c>
      <c r="C30" s="111"/>
      <c r="D30" s="111"/>
      <c r="E30" s="112">
        <f>E10+E20</f>
        <v>106086.56124759422</v>
      </c>
      <c r="F30" s="73"/>
    </row>
    <row r="31" spans="1:6" ht="20.25" customHeight="1" x14ac:dyDescent="0.25">
      <c r="A31" s="108"/>
      <c r="B31" s="110" t="s">
        <v>114</v>
      </c>
      <c r="C31" s="110"/>
      <c r="D31" s="111"/>
      <c r="E31" s="112">
        <f>E30*20%</f>
        <v>21217.312249518844</v>
      </c>
    </row>
    <row r="32" spans="1:6" ht="20.25" customHeight="1" x14ac:dyDescent="0.25">
      <c r="A32" s="113"/>
      <c r="B32" s="114" t="s">
        <v>115</v>
      </c>
      <c r="C32" s="94"/>
      <c r="D32" s="95"/>
      <c r="E32" s="115">
        <f>E30+E31</f>
        <v>127303.87349711306</v>
      </c>
    </row>
    <row r="33" spans="1:5" s="74" customFormat="1" ht="6" customHeight="1" x14ac:dyDescent="0.25">
      <c r="A33" s="217" t="s">
        <v>12</v>
      </c>
      <c r="B33" s="217"/>
      <c r="C33" s="218" t="s">
        <v>12</v>
      </c>
      <c r="D33" s="219"/>
      <c r="E33" s="219"/>
    </row>
    <row r="34" spans="1:5" customFormat="1" ht="28.5" customHeight="1" x14ac:dyDescent="0.25">
      <c r="A34" s="121"/>
      <c r="B34" s="122" t="s">
        <v>138</v>
      </c>
      <c r="C34" s="122"/>
      <c r="D34" s="122"/>
      <c r="E34" s="123"/>
    </row>
    <row r="35" spans="1:5" customFormat="1" ht="36.75" customHeight="1" x14ac:dyDescent="0.25">
      <c r="A35" s="121"/>
      <c r="B35" s="124" t="s">
        <v>139</v>
      </c>
      <c r="C35" s="125"/>
      <c r="D35" s="124"/>
      <c r="E35" s="123"/>
    </row>
  </sheetData>
  <mergeCells count="12">
    <mergeCell ref="A6:B6"/>
    <mergeCell ref="C6:E6"/>
    <mergeCell ref="A7:B7"/>
    <mergeCell ref="C7:E7"/>
    <mergeCell ref="A33:B33"/>
    <mergeCell ref="C33:E33"/>
    <mergeCell ref="A1:B1"/>
    <mergeCell ref="C1:E1"/>
    <mergeCell ref="A3:E3"/>
    <mergeCell ref="A4:E4"/>
    <mergeCell ref="A5:B5"/>
    <mergeCell ref="C5:E5"/>
  </mergeCells>
  <pageMargins left="0.31496062992125984" right="0.11811023622047245" top="0.74803149606299213" bottom="0.74803149606299213" header="0.31496062992125984" footer="0.31496062992125984"/>
  <pageSetup paperSize="9" scale="5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view="pageBreakPreview" zoomScaleNormal="85" zoomScaleSheetLayoutView="100" workbookViewId="0">
      <selection activeCell="A4" sqref="A4:E4"/>
    </sheetView>
  </sheetViews>
  <sheetFormatPr defaultRowHeight="15" x14ac:dyDescent="0.25"/>
  <cols>
    <col min="2" max="2" width="26" customWidth="1"/>
    <col min="3" max="3" width="31.28515625" customWidth="1"/>
    <col min="4" max="4" width="33.5703125" customWidth="1"/>
    <col min="5" max="5" width="19.85546875" customWidth="1"/>
    <col min="6" max="6" width="12.85546875" style="23" bestFit="1" customWidth="1"/>
    <col min="7" max="7" width="12.140625" style="23" customWidth="1"/>
  </cols>
  <sheetData>
    <row r="1" spans="1:5" x14ac:dyDescent="0.25">
      <c r="A1" s="230" t="s">
        <v>68</v>
      </c>
      <c r="B1" s="230"/>
      <c r="C1" s="230"/>
      <c r="D1" s="230"/>
      <c r="E1" s="230"/>
    </row>
    <row r="2" spans="1:5" x14ac:dyDescent="0.25">
      <c r="A2" s="230" t="s">
        <v>164</v>
      </c>
      <c r="B2" s="230"/>
      <c r="C2" s="230"/>
      <c r="D2" s="230"/>
      <c r="E2" s="230"/>
    </row>
    <row r="3" spans="1:5" x14ac:dyDescent="0.25">
      <c r="A3" s="231" t="s">
        <v>166</v>
      </c>
      <c r="B3" s="231"/>
      <c r="C3" s="231"/>
      <c r="D3" s="231"/>
      <c r="E3" s="231"/>
    </row>
    <row r="4" spans="1:5" x14ac:dyDescent="0.25">
      <c r="A4" s="231"/>
      <c r="B4" s="231"/>
      <c r="C4" s="231"/>
      <c r="D4" s="231"/>
      <c r="E4" s="231"/>
    </row>
    <row r="5" spans="1:5" ht="15.75" thickBot="1" x14ac:dyDescent="0.3">
      <c r="A5" s="232" t="s">
        <v>12</v>
      </c>
      <c r="B5" s="232"/>
      <c r="C5" s="38"/>
      <c r="D5" s="1"/>
      <c r="E5" s="1"/>
    </row>
    <row r="6" spans="1:5" ht="36.75" thickBot="1" x14ac:dyDescent="0.3">
      <c r="A6" s="39" t="s">
        <v>69</v>
      </c>
      <c r="B6" s="40" t="s">
        <v>70</v>
      </c>
      <c r="C6" s="40" t="s">
        <v>71</v>
      </c>
      <c r="D6" s="41" t="s">
        <v>72</v>
      </c>
      <c r="E6" s="41" t="s">
        <v>73</v>
      </c>
    </row>
    <row r="7" spans="1:5" ht="15.75" thickBot="1" x14ac:dyDescent="0.3">
      <c r="A7" s="42">
        <v>1</v>
      </c>
      <c r="B7" s="43">
        <v>2</v>
      </c>
      <c r="C7" s="43">
        <v>3</v>
      </c>
      <c r="D7" s="43">
        <v>4</v>
      </c>
      <c r="E7" s="43">
        <v>5</v>
      </c>
    </row>
    <row r="8" spans="1:5" ht="55.35" customHeight="1" x14ac:dyDescent="0.25">
      <c r="A8" s="222">
        <v>1</v>
      </c>
      <c r="B8" s="224" t="s">
        <v>162</v>
      </c>
      <c r="C8" s="226" t="s">
        <v>150</v>
      </c>
      <c r="D8" s="156" t="s">
        <v>152</v>
      </c>
      <c r="E8" s="228">
        <f>(262+0.14*259.82)</f>
        <v>298.37479999999999</v>
      </c>
    </row>
    <row r="9" spans="1:5" x14ac:dyDescent="0.25">
      <c r="A9" s="223"/>
      <c r="B9" s="225"/>
      <c r="C9" s="227"/>
      <c r="D9" s="157" t="s">
        <v>74</v>
      </c>
      <c r="E9" s="229"/>
    </row>
    <row r="10" spans="1:5" ht="51" x14ac:dyDescent="0.25">
      <c r="A10" s="223"/>
      <c r="B10" s="225"/>
      <c r="C10" s="227"/>
      <c r="D10" s="155" t="s">
        <v>75</v>
      </c>
      <c r="E10" s="229"/>
    </row>
    <row r="11" spans="1:5" ht="39" thickBot="1" x14ac:dyDescent="0.3">
      <c r="A11" s="223"/>
      <c r="B11" s="225"/>
      <c r="C11" s="227"/>
      <c r="D11" s="169" t="s">
        <v>151</v>
      </c>
      <c r="E11" s="229"/>
    </row>
    <row r="12" spans="1:5" ht="15.75" thickBot="1" x14ac:dyDescent="0.3">
      <c r="A12" s="44"/>
      <c r="B12" s="220" t="s">
        <v>149</v>
      </c>
      <c r="C12" s="221"/>
      <c r="D12" s="167"/>
      <c r="E12" s="168">
        <f>E8</f>
        <v>298.37479999999999</v>
      </c>
    </row>
    <row r="13" spans="1:5" ht="30.75" thickBot="1" x14ac:dyDescent="0.3">
      <c r="A13" s="44"/>
      <c r="B13" s="158" t="s">
        <v>143</v>
      </c>
      <c r="C13" s="159" t="s">
        <v>142</v>
      </c>
      <c r="D13" s="160" t="s">
        <v>146</v>
      </c>
      <c r="E13" s="161">
        <f>E12*6.53</f>
        <v>1948.387444</v>
      </c>
    </row>
    <row r="14" spans="1:5" ht="69.75" customHeight="1" thickBot="1" x14ac:dyDescent="0.3">
      <c r="A14" s="127"/>
      <c r="B14" s="158" t="s">
        <v>148</v>
      </c>
      <c r="C14" s="159" t="s">
        <v>161</v>
      </c>
      <c r="D14" s="160" t="s">
        <v>163</v>
      </c>
      <c r="E14" s="161">
        <f>E13*0.239</f>
        <v>465.66459911599998</v>
      </c>
    </row>
    <row r="15" spans="1:5" ht="15.75" thickBot="1" x14ac:dyDescent="0.3">
      <c r="A15" s="45"/>
      <c r="B15" s="158" t="s">
        <v>128</v>
      </c>
      <c r="C15" s="159"/>
      <c r="D15" s="159"/>
      <c r="E15" s="162">
        <f>E14</f>
        <v>465.66459911599998</v>
      </c>
    </row>
    <row r="16" spans="1:5" ht="15.75" thickBot="1" x14ac:dyDescent="0.3">
      <c r="A16" s="45"/>
      <c r="B16" s="163" t="s">
        <v>76</v>
      </c>
      <c r="C16" s="164"/>
      <c r="D16" s="164"/>
      <c r="E16" s="165">
        <f>E15*20%</f>
        <v>93.132919823199998</v>
      </c>
    </row>
    <row r="17" spans="1:7" ht="15.75" thickBot="1" x14ac:dyDescent="0.3">
      <c r="A17" s="45"/>
      <c r="B17" s="163" t="s">
        <v>77</v>
      </c>
      <c r="C17" s="164"/>
      <c r="D17" s="164"/>
      <c r="E17" s="166">
        <f>E15+E16</f>
        <v>558.79751893920002</v>
      </c>
    </row>
    <row r="18" spans="1:7" ht="0.6" customHeight="1" x14ac:dyDescent="0.25">
      <c r="A18" s="1"/>
      <c r="B18" s="1"/>
      <c r="C18" s="1"/>
      <c r="D18" s="1"/>
      <c r="E18" s="1"/>
    </row>
    <row r="19" spans="1:7" ht="28.5" customHeight="1" x14ac:dyDescent="0.25">
      <c r="A19" s="121"/>
      <c r="B19" s="122" t="s">
        <v>144</v>
      </c>
      <c r="C19" s="122"/>
      <c r="D19" s="122"/>
      <c r="E19" s="123"/>
      <c r="F19"/>
      <c r="G19"/>
    </row>
    <row r="20" spans="1:7" ht="36.75" customHeight="1" x14ac:dyDescent="0.25">
      <c r="A20" s="121"/>
      <c r="B20" s="124" t="s">
        <v>145</v>
      </c>
      <c r="C20" s="125"/>
      <c r="D20" s="124"/>
      <c r="E20" s="123"/>
      <c r="F20"/>
      <c r="G20"/>
    </row>
  </sheetData>
  <mergeCells count="10">
    <mergeCell ref="A1:E1"/>
    <mergeCell ref="A2:E2"/>
    <mergeCell ref="A3:E3"/>
    <mergeCell ref="A4:E4"/>
    <mergeCell ref="A5:B5"/>
    <mergeCell ref="B12:C12"/>
    <mergeCell ref="A8:A11"/>
    <mergeCell ref="B8:B11"/>
    <mergeCell ref="C8:C11"/>
    <mergeCell ref="E8:E11"/>
  </mergeCells>
  <pageMargins left="0.7" right="0.7" top="0.75" bottom="0.75" header="0.3" footer="0.3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СВОД</vt:lpstr>
      <vt:lpstr>Смета_1 первонач.</vt:lpstr>
      <vt:lpstr>Смета_1 </vt:lpstr>
      <vt:lpstr>Смета_2</vt:lpstr>
      <vt:lpstr>СВОД!Область_печати</vt:lpstr>
      <vt:lpstr>'Смета_1 первонач.'!Область_печати</vt:lpstr>
      <vt:lpstr>Смета_2!Область_печати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2025-08-08T08:55:51Z</dcterms:modified>
</cp:coreProperties>
</file>